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685" activeTab="0"/>
  </bookViews>
  <sheets>
    <sheet name="ZARZADZANIE_LM" sheetId="1" r:id="rId1"/>
    <sheet name="ZARZADZANIE_ZJiŚwP" sheetId="2" r:id="rId2"/>
  </sheets>
  <definedNames>
    <definedName name="_xlnm.Print_Area" localSheetId="0">'ZARZADZANIE_LM'!$A$1:$R$198</definedName>
    <definedName name="_xlnm.Print_Area" localSheetId="1">'ZARZADZANIE_ZJiŚwP'!$A$1:$Q$193</definedName>
  </definedNames>
  <calcPr fullCalcOnLoad="1"/>
</workbook>
</file>

<file path=xl/sharedStrings.xml><?xml version="1.0" encoding="utf-8"?>
<sst xmlns="http://schemas.openxmlformats.org/spreadsheetml/2006/main" count="762" uniqueCount="196">
  <si>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</si>
  <si>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</si>
  <si>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</si>
  <si>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</si>
  <si>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</si>
  <si>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</si>
  <si>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Egzam.</t>
  </si>
  <si>
    <t>W</t>
  </si>
  <si>
    <t>Ć</t>
  </si>
  <si>
    <t>L</t>
  </si>
  <si>
    <t>Mikroekonomia</t>
  </si>
  <si>
    <t>Matematyka</t>
  </si>
  <si>
    <t>Technologia informacyjna</t>
  </si>
  <si>
    <t>RAZEM</t>
  </si>
  <si>
    <t xml:space="preserve">Rok II </t>
  </si>
  <si>
    <t>Makroekonomia</t>
  </si>
  <si>
    <t>Statystyka opisowa</t>
  </si>
  <si>
    <t>Praktyka zawodowa</t>
  </si>
  <si>
    <t>Rok III</t>
  </si>
  <si>
    <t>Lp.</t>
  </si>
  <si>
    <t>Analiza danych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</si>
  <si>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</si>
  <si>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</si>
  <si>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</si>
  <si>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</si>
  <si>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</si>
  <si>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</si>
  <si>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</si>
  <si>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</si>
  <si>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</si>
  <si>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</si>
  <si>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</si>
  <si>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</si>
  <si>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</si>
  <si>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</si>
  <si>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</si>
  <si>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</si>
  <si>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</si>
  <si>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</si>
  <si>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</si>
  <si>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Strategie rozwoju organizacji</t>
  </si>
  <si>
    <t>Zarządzanie zasobami ludzkimi</t>
  </si>
  <si>
    <t>Zarządzanie międzynarodowe</t>
  </si>
  <si>
    <t>Zarządzanie wiedzą</t>
  </si>
  <si>
    <t>Podstawy marketingu</t>
  </si>
  <si>
    <t>Finanse przedsiębiorstwa</t>
  </si>
  <si>
    <t>Zarządzanie projektami</t>
  </si>
  <si>
    <t>Zarządzanie małym przedsiębiorstwem</t>
  </si>
  <si>
    <t>ECTS</t>
  </si>
  <si>
    <t>Studia niestacjonarne I stopnia</t>
  </si>
  <si>
    <t xml:space="preserve">Ekonometria </t>
  </si>
  <si>
    <t>Zarządzanie przestrzenią</t>
  </si>
  <si>
    <t>Razem godziny w semestrze</t>
  </si>
  <si>
    <t>Analiza ekonomiczna</t>
  </si>
  <si>
    <t>Organizacja pracy</t>
  </si>
  <si>
    <t>Razem</t>
  </si>
  <si>
    <t>Podstawy logistyki</t>
  </si>
  <si>
    <t>Przedmioty specjalnościowe</t>
  </si>
  <si>
    <t>w</t>
  </si>
  <si>
    <t>ćw.</t>
  </si>
  <si>
    <t>lab.</t>
  </si>
  <si>
    <t>JO</t>
  </si>
  <si>
    <t>Specjalność: –</t>
  </si>
  <si>
    <t>* student wybiera jeden wykład w ramach specjalności</t>
  </si>
  <si>
    <t>Informatyka w zarządzaniu</t>
  </si>
  <si>
    <t>PK</t>
  </si>
  <si>
    <t>PS</t>
  </si>
  <si>
    <t>Współdziałanie gospodarcze przedsiębiorstw</t>
  </si>
  <si>
    <t>12a</t>
  </si>
  <si>
    <t>12b</t>
  </si>
  <si>
    <t>13a</t>
  </si>
  <si>
    <t>13b</t>
  </si>
  <si>
    <t>14a</t>
  </si>
  <si>
    <t>14b</t>
  </si>
  <si>
    <t>RAZEM (a)</t>
  </si>
  <si>
    <t>RAZEM (b)</t>
  </si>
  <si>
    <t>Razem godziny w semestrze (a)</t>
  </si>
  <si>
    <t>Razem godziny w semestrze (b)</t>
  </si>
  <si>
    <t>Do wyboru (co najmniej 30%)</t>
  </si>
  <si>
    <t>a</t>
  </si>
  <si>
    <t>b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</si>
  <si>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</si>
  <si>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</si>
  <si>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</si>
  <si>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</si>
  <si>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</si>
  <si>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Wykład do wyboru*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</si>
  <si>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</si>
  <si>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</si>
  <si>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</si>
  <si>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</si>
  <si>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</si>
  <si>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</si>
  <si>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Logistyka dystrybucji</t>
  </si>
  <si>
    <t>Metody doskonalenia systemów zarządzania</t>
  </si>
  <si>
    <t>Audity jakości i środowiska</t>
  </si>
  <si>
    <t>Finanse i rachunkowość środowiska</t>
  </si>
  <si>
    <t>RAZEM ECTS (145+35)</t>
  </si>
  <si>
    <t>S3</t>
  </si>
  <si>
    <t>S4</t>
  </si>
  <si>
    <t>S1</t>
  </si>
  <si>
    <t>S2</t>
  </si>
  <si>
    <t>S5</t>
  </si>
  <si>
    <t>S6</t>
  </si>
  <si>
    <t>Zal. przedm. w semestrze</t>
  </si>
  <si>
    <t>Zal. z oceną</t>
  </si>
  <si>
    <t>Zal. bez oceny</t>
  </si>
  <si>
    <t>Ogółem w roku</t>
  </si>
  <si>
    <t>ECTS - przedmioty na kierunku</t>
  </si>
  <si>
    <t>ECTS - przedmioty na specjalności</t>
  </si>
  <si>
    <t>ECTS - przedmioty na kierunku (145)</t>
  </si>
  <si>
    <t>ECTS - przedmioty na specjalności (35)</t>
  </si>
  <si>
    <t>Przedmiot do wyboru</t>
  </si>
  <si>
    <t>Specjalność: Logistyka menedżerska</t>
  </si>
  <si>
    <t>Logistyka menedżerska (a, a)</t>
  </si>
  <si>
    <t>Logistyka menedżerska (a, b)</t>
  </si>
  <si>
    <t>Logistyka menedżerska (b, a)</t>
  </si>
  <si>
    <t>Logistyka menedżerska (b, b)</t>
  </si>
  <si>
    <t>Logistyka menedżerska (średnia)</t>
  </si>
  <si>
    <t>Nauki podstawowe</t>
  </si>
  <si>
    <t>Specjalność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</si>
  <si>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</si>
  <si>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</si>
  <si>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</si>
  <si>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d. Minimalna liczba punktów ECTS, którą student musi uzyskać, realizując moduły kształcenia oferowane na zajęciach ogólnouczelnianych lub na innym kierunku studiów</t>
  </si>
  <si>
    <t>Wykład do wyboru (specjalność)</t>
  </si>
  <si>
    <t>Wydział Ekonomii, Zarządzania i Turystyki</t>
  </si>
  <si>
    <t>Plan studiów na rok akad. 2015/2016</t>
  </si>
  <si>
    <t>Społeczna odpowiedzialność przedsiębiorstwa</t>
  </si>
  <si>
    <t>Praktyczne</t>
  </si>
  <si>
    <t>KEiI</t>
  </si>
  <si>
    <t>KNoP</t>
  </si>
  <si>
    <t>KZJiŚ</t>
  </si>
  <si>
    <t>SJO</t>
  </si>
  <si>
    <t>KEiPE</t>
  </si>
  <si>
    <t>SWFiS</t>
  </si>
  <si>
    <t>KFiR</t>
  </si>
  <si>
    <t>x</t>
  </si>
  <si>
    <t>KZSiL</t>
  </si>
  <si>
    <t>KMiZGT</t>
  </si>
  <si>
    <t>KGR</t>
  </si>
  <si>
    <t>KM</t>
  </si>
  <si>
    <t>KPG - Wrocław</t>
  </si>
  <si>
    <t>Jednostka prowadząca</t>
  </si>
  <si>
    <t>Język obcy 1</t>
  </si>
  <si>
    <t>Język obcy 2</t>
  </si>
  <si>
    <t>Seminarium dyplomowe - licencjckie I</t>
  </si>
  <si>
    <t>Język obcy 3</t>
  </si>
  <si>
    <t>Język obcy 4</t>
  </si>
  <si>
    <t>Seminarium dyplomowe - licencjackie II</t>
  </si>
  <si>
    <t>Seminarium dyplomowe - licencjackie III</t>
  </si>
  <si>
    <t>15a</t>
  </si>
  <si>
    <t>15b</t>
  </si>
  <si>
    <t>Seminarium dyplomowe - licencjackie</t>
  </si>
  <si>
    <t>Plan studiów na rok akad. 2016/2017</t>
  </si>
  <si>
    <t>* w tym Ochrona własności intelektualnej</t>
  </si>
  <si>
    <t>Prawo*</t>
  </si>
  <si>
    <t>** zajęcia rekreacyjno-ruchowe w terenie: zajęcia z narciarstwa biegowego, piesza wycieczka krajoznawcza</t>
  </si>
  <si>
    <t>Zajęcia rekreacyjno-ruchowe**</t>
  </si>
  <si>
    <t>Praktyka zawodowa (3 tygodnie - S4)</t>
  </si>
  <si>
    <t>Zarządzanie produkcją</t>
  </si>
  <si>
    <t>KNoP/KZSiL</t>
  </si>
  <si>
    <t>Plan studiów na rok akad. 2017/2018</t>
  </si>
  <si>
    <t>Metodyka badań naukowych</t>
  </si>
  <si>
    <t>Prawo cywilne</t>
  </si>
  <si>
    <t>KZSiL / KGP (wybór z pary 12a i 12b)</t>
  </si>
  <si>
    <t>KNoP (wybór z pary 15a i 15b)</t>
  </si>
  <si>
    <t>KZJiŚ (wybór z pary 14a i 14b)</t>
  </si>
  <si>
    <t>KZSiL / KnoP (wybór z pary 15a i 15b)</t>
  </si>
  <si>
    <t>c. Praktycznych (w tym laboratoryjnych, warsztatowych i projektowych)</t>
  </si>
  <si>
    <t>e. Z obszaru nauk humanistycznych</t>
  </si>
  <si>
    <t>f. Z języka obcego</t>
  </si>
  <si>
    <t>g. Z wychowania fizycznego</t>
  </si>
  <si>
    <t>Przedmioty powiązane z badaniami naukowymi w dziedzinie (nb)</t>
  </si>
  <si>
    <t>nb</t>
  </si>
  <si>
    <t xml:space="preserve"> KNoP (wybór  z pary 13a i 13b)</t>
  </si>
  <si>
    <t>KNoP (wybór  z pary 13a i 13b)</t>
  </si>
  <si>
    <t>KFiR/KZJiŚ</t>
  </si>
  <si>
    <t>Specjalność: Zarządzanie jakością i środowiskiem w przedsiębiorstwie</t>
  </si>
  <si>
    <t xml:space="preserve">Systemy zarządzania jakością </t>
  </si>
  <si>
    <t>Prośrodowiskowe zarządzanie przedsiębiorstwem</t>
  </si>
  <si>
    <t>Kształtowanie relacji z otoczeniem</t>
  </si>
  <si>
    <t>Czystsza produkcja</t>
  </si>
  <si>
    <t>Prawne aspekty ochrony środowiska w przedsiębiorstwie</t>
  </si>
  <si>
    <t>Podstawy Six Sigma</t>
  </si>
  <si>
    <t>Zarządzanie jakością i środowiskiem w przedsiębiorstwie (a, a)</t>
  </si>
  <si>
    <t>Zarządzanie jakością i środowiskiem w przedsiębiorstwie (a, b)</t>
  </si>
  <si>
    <t>Zarządzanie jakością i środowiskiem  w przedsiębiorstwie (b, a)</t>
  </si>
  <si>
    <t>Zarządzanie jakością i środowiskiem w przedsiębiorstwie (b, b)</t>
  </si>
  <si>
    <t>Zarządzanie jakością i środowiskiem w przedsiębiorstwie (średnia)</t>
  </si>
  <si>
    <t>Logistyka w zarządzaniu jakością i środowiskiem</t>
  </si>
  <si>
    <t>Strategie zrównoważonego rozwoju przedsiębiortswa</t>
  </si>
  <si>
    <t>KGP</t>
  </si>
  <si>
    <t>Filozofia z elementami logiki</t>
  </si>
  <si>
    <t>Humanistyczna perspektywa pieniądza</t>
  </si>
  <si>
    <t>Załącznik 6 do Uchwały Rady Wydziału nr 33/2015 z dnia  29.05.2015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</si>
</sst>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40"/>
      <name val="Arial CE"/>
      <family val="0"/>
    </font>
    <font>
      <sz val="9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9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33" borderId="1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15" xfId="0" applyNumberFormat="1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2" fontId="0" fillId="0" borderId="0" xfId="0" applyNumberFormat="1" applyFill="1" applyAlignment="1">
      <alignment horizontal="left" vertical="center" shrinkToFit="1"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49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view="pageBreakPreview" zoomScaleSheetLayoutView="100" zoomScalePageLayoutView="0" workbookViewId="0" topLeftCell="A178">
      <selection activeCell="I192" sqref="I19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7.25390625" style="0" customWidth="1"/>
    <col min="4" max="4" width="8.125" style="0" customWidth="1"/>
    <col min="5" max="5" width="7.75390625" style="0" customWidth="1"/>
    <col min="6" max="6" width="7.87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21.125" style="0" customWidth="1"/>
    <col min="17" max="17" width="7.125" style="162" customWidth="1"/>
    <col min="18" max="18" width="6.75390625" style="0" customWidth="1"/>
    <col min="19" max="19" width="6.375" style="0" customWidth="1"/>
    <col min="20" max="20" width="6.625" style="0" customWidth="1"/>
    <col min="21" max="21" width="9.125" style="131" customWidth="1"/>
  </cols>
  <sheetData>
    <row r="1" spans="1:21" s="39" customFormat="1" ht="15.75">
      <c r="A1" s="39" t="s">
        <v>195</v>
      </c>
      <c r="Q1" s="161"/>
      <c r="U1" s="130"/>
    </row>
    <row r="3" spans="2:20" ht="12.75">
      <c r="B3" s="11" t="s">
        <v>127</v>
      </c>
      <c r="D3" s="11"/>
      <c r="E3" s="15" t="s">
        <v>23</v>
      </c>
      <c r="F3" s="15" t="s">
        <v>0</v>
      </c>
      <c r="G3" s="15"/>
      <c r="H3" s="15"/>
      <c r="I3" s="15"/>
      <c r="J3" s="11"/>
      <c r="K3" s="11"/>
      <c r="L3" s="11"/>
      <c r="M3" s="11"/>
      <c r="Q3" s="175"/>
      <c r="R3" s="112"/>
      <c r="S3" s="112"/>
      <c r="T3" s="112"/>
    </row>
    <row r="4" spans="2:20" ht="12.75">
      <c r="B4" t="s">
        <v>126</v>
      </c>
      <c r="D4" s="11"/>
      <c r="E4" s="31">
        <f>I4/I7</f>
        <v>0.48589341692789967</v>
      </c>
      <c r="F4" s="15" t="s">
        <v>25</v>
      </c>
      <c r="G4" s="15"/>
      <c r="H4" s="15"/>
      <c r="I4" s="15">
        <f>J26+M26</f>
        <v>155</v>
      </c>
      <c r="J4" s="11"/>
      <c r="K4" s="11"/>
      <c r="L4" s="11"/>
      <c r="M4" s="11"/>
      <c r="Q4" s="175"/>
      <c r="R4" s="112"/>
      <c r="S4" s="112"/>
      <c r="T4" s="112"/>
    </row>
    <row r="5" spans="2:20" ht="12.75">
      <c r="B5" t="s">
        <v>49</v>
      </c>
      <c r="D5" s="11"/>
      <c r="E5" s="31">
        <f>I5/I7</f>
        <v>0.43573667711598746</v>
      </c>
      <c r="F5" s="15" t="s">
        <v>26</v>
      </c>
      <c r="G5" s="15"/>
      <c r="H5" s="15"/>
      <c r="I5" s="15">
        <f>K26+N26</f>
        <v>139</v>
      </c>
      <c r="J5" s="11"/>
      <c r="K5" s="11"/>
      <c r="L5" s="11"/>
      <c r="M5" s="11"/>
      <c r="Q5" s="175"/>
      <c r="R5" s="112"/>
      <c r="S5" s="112"/>
      <c r="T5" s="112"/>
    </row>
    <row r="6" spans="2:21" ht="12.75">
      <c r="B6" t="s">
        <v>1</v>
      </c>
      <c r="D6" s="11"/>
      <c r="E6" s="31">
        <f>I6/I7</f>
        <v>0.07836990595611286</v>
      </c>
      <c r="F6" s="15" t="s">
        <v>27</v>
      </c>
      <c r="G6" s="15"/>
      <c r="H6" s="15"/>
      <c r="I6" s="15">
        <f>L26+O26</f>
        <v>25</v>
      </c>
      <c r="J6" s="11"/>
      <c r="K6" s="11"/>
      <c r="L6" s="11"/>
      <c r="M6" s="11"/>
      <c r="Q6" s="175"/>
      <c r="R6" s="112"/>
      <c r="S6" s="112"/>
      <c r="T6" s="112"/>
      <c r="U6" s="143"/>
    </row>
    <row r="7" spans="2:21" ht="12.75">
      <c r="B7" t="s">
        <v>29</v>
      </c>
      <c r="D7" s="11"/>
      <c r="E7" s="31">
        <f>SUM(E4:E6)</f>
        <v>0.9999999999999999</v>
      </c>
      <c r="F7" s="15" t="s">
        <v>2</v>
      </c>
      <c r="G7" s="15"/>
      <c r="H7" s="15"/>
      <c r="I7" s="15">
        <f>SUM(I4:I6)</f>
        <v>319</v>
      </c>
      <c r="J7" s="11"/>
      <c r="K7" s="11"/>
      <c r="L7" s="11"/>
      <c r="M7" s="11"/>
      <c r="Q7" s="175"/>
      <c r="R7" s="112"/>
      <c r="S7" s="112"/>
      <c r="T7" s="112"/>
      <c r="U7" s="143"/>
    </row>
    <row r="8" spans="2:21" ht="12.75">
      <c r="B8" t="s">
        <v>62</v>
      </c>
      <c r="D8" s="11"/>
      <c r="E8" s="11"/>
      <c r="F8" s="11"/>
      <c r="G8" s="11"/>
      <c r="H8" s="11"/>
      <c r="I8" s="11"/>
      <c r="J8" s="11"/>
      <c r="K8" s="11"/>
      <c r="L8" s="11"/>
      <c r="M8" s="11"/>
      <c r="Q8" s="175"/>
      <c r="R8" s="112"/>
      <c r="S8" s="112"/>
      <c r="T8" s="112"/>
      <c r="U8" s="143"/>
    </row>
    <row r="9" spans="1:21" ht="12.75" customHeight="1">
      <c r="A9" s="195" t="s">
        <v>19</v>
      </c>
      <c r="B9" s="195" t="s">
        <v>3</v>
      </c>
      <c r="C9" s="197" t="s">
        <v>104</v>
      </c>
      <c r="D9" s="197"/>
      <c r="E9" s="197"/>
      <c r="F9" s="192" t="s">
        <v>4</v>
      </c>
      <c r="G9" s="193"/>
      <c r="H9" s="194"/>
      <c r="I9" s="197" t="s">
        <v>5</v>
      </c>
      <c r="J9" s="195"/>
      <c r="K9" s="195"/>
      <c r="L9" s="195"/>
      <c r="M9" s="195"/>
      <c r="N9" s="195"/>
      <c r="O9" s="195"/>
      <c r="P9" s="198" t="s">
        <v>143</v>
      </c>
      <c r="Q9" s="177"/>
      <c r="R9" s="114"/>
      <c r="S9" s="114"/>
      <c r="T9" s="114"/>
      <c r="U9" s="134"/>
    </row>
    <row r="10" spans="1:21" s="1" customFormat="1" ht="12.75" customHeight="1">
      <c r="A10" s="195"/>
      <c r="B10" s="196"/>
      <c r="C10" s="188" t="s">
        <v>6</v>
      </c>
      <c r="D10" s="182" t="s">
        <v>105</v>
      </c>
      <c r="E10" s="182" t="s">
        <v>106</v>
      </c>
      <c r="F10" s="188" t="s">
        <v>55</v>
      </c>
      <c r="G10" s="188" t="s">
        <v>100</v>
      </c>
      <c r="H10" s="188" t="s">
        <v>101</v>
      </c>
      <c r="I10" s="182" t="s">
        <v>107</v>
      </c>
      <c r="J10" s="201" t="s">
        <v>100</v>
      </c>
      <c r="K10" s="202"/>
      <c r="L10" s="203"/>
      <c r="M10" s="201" t="s">
        <v>101</v>
      </c>
      <c r="N10" s="202"/>
      <c r="O10" s="203"/>
      <c r="P10" s="199"/>
      <c r="Q10" s="165"/>
      <c r="R10" s="113"/>
      <c r="S10" s="113"/>
      <c r="T10" s="113"/>
      <c r="U10" s="133"/>
    </row>
    <row r="11" spans="1:21" s="1" customFormat="1" ht="12.75">
      <c r="A11" s="195"/>
      <c r="B11" s="196"/>
      <c r="C11" s="189"/>
      <c r="D11" s="187"/>
      <c r="E11" s="187"/>
      <c r="F11" s="189"/>
      <c r="G11" s="189"/>
      <c r="H11" s="189"/>
      <c r="I11" s="187"/>
      <c r="J11" s="37" t="s">
        <v>7</v>
      </c>
      <c r="K11" s="38" t="s">
        <v>8</v>
      </c>
      <c r="L11" s="38" t="s">
        <v>9</v>
      </c>
      <c r="M11" s="38" t="s">
        <v>7</v>
      </c>
      <c r="N11" s="38" t="s">
        <v>8</v>
      </c>
      <c r="O11" s="38" t="s">
        <v>9</v>
      </c>
      <c r="P11" s="200"/>
      <c r="Q11" s="165"/>
      <c r="R11" s="117"/>
      <c r="S11" s="117"/>
      <c r="T11" s="117"/>
      <c r="U11" s="133"/>
    </row>
    <row r="12" spans="1:21" s="21" customFormat="1" ht="12.75">
      <c r="A12" s="90">
        <v>1</v>
      </c>
      <c r="B12" s="90" t="s">
        <v>10</v>
      </c>
      <c r="C12" s="91">
        <v>1</v>
      </c>
      <c r="D12" s="91">
        <v>1</v>
      </c>
      <c r="E12" s="91"/>
      <c r="F12" s="92">
        <f>G12+H12</f>
        <v>8</v>
      </c>
      <c r="G12" s="91">
        <v>8</v>
      </c>
      <c r="H12" s="91"/>
      <c r="I12" s="91">
        <v>37</v>
      </c>
      <c r="J12" s="92">
        <v>12</v>
      </c>
      <c r="K12" s="92">
        <v>25</v>
      </c>
      <c r="L12" s="92">
        <v>0</v>
      </c>
      <c r="M12" s="92">
        <v>0</v>
      </c>
      <c r="N12" s="92">
        <v>0</v>
      </c>
      <c r="O12" s="92">
        <v>0</v>
      </c>
      <c r="P12" s="92" t="s">
        <v>141</v>
      </c>
      <c r="Q12" s="165" t="s">
        <v>174</v>
      </c>
      <c r="R12" s="113"/>
      <c r="S12" s="113"/>
      <c r="T12" s="113"/>
      <c r="U12" s="133"/>
    </row>
    <row r="13" spans="1:21" s="21" customFormat="1" ht="12.75">
      <c r="A13" s="90">
        <v>2</v>
      </c>
      <c r="B13" s="90" t="s">
        <v>11</v>
      </c>
      <c r="C13" s="92">
        <v>1</v>
      </c>
      <c r="D13" s="91">
        <v>1</v>
      </c>
      <c r="E13" s="92"/>
      <c r="F13" s="92">
        <f aca="true" t="shared" si="0" ref="F13:F25">G13+H13</f>
        <v>8</v>
      </c>
      <c r="G13" s="92">
        <v>8</v>
      </c>
      <c r="H13" s="92"/>
      <c r="I13" s="92">
        <v>37</v>
      </c>
      <c r="J13" s="92">
        <v>12</v>
      </c>
      <c r="K13" s="92">
        <v>25</v>
      </c>
      <c r="L13" s="92">
        <v>0</v>
      </c>
      <c r="M13" s="92">
        <v>0</v>
      </c>
      <c r="N13" s="92">
        <v>0</v>
      </c>
      <c r="O13" s="92">
        <v>0</v>
      </c>
      <c r="P13" s="92" t="s">
        <v>130</v>
      </c>
      <c r="Q13" s="165"/>
      <c r="R13" s="113"/>
      <c r="S13" s="113"/>
      <c r="T13" s="113"/>
      <c r="U13" s="133"/>
    </row>
    <row r="14" spans="1:21" s="21" customFormat="1" ht="12.75">
      <c r="A14" s="90">
        <v>3</v>
      </c>
      <c r="B14" s="90" t="s">
        <v>156</v>
      </c>
      <c r="C14" s="92"/>
      <c r="D14" s="91">
        <v>2</v>
      </c>
      <c r="E14" s="92"/>
      <c r="F14" s="92">
        <f t="shared" si="0"/>
        <v>7</v>
      </c>
      <c r="G14" s="92"/>
      <c r="H14" s="92">
        <v>7</v>
      </c>
      <c r="I14" s="92">
        <v>28</v>
      </c>
      <c r="J14" s="92">
        <v>0</v>
      </c>
      <c r="K14" s="92">
        <v>0</v>
      </c>
      <c r="L14" s="92">
        <v>0</v>
      </c>
      <c r="M14" s="92">
        <v>28</v>
      </c>
      <c r="N14" s="92">
        <v>0</v>
      </c>
      <c r="O14" s="92">
        <v>0</v>
      </c>
      <c r="P14" s="92" t="s">
        <v>142</v>
      </c>
      <c r="Q14" s="165"/>
      <c r="R14" s="113"/>
      <c r="S14" s="113"/>
      <c r="T14" s="113"/>
      <c r="U14" s="133"/>
    </row>
    <row r="15" spans="1:21" s="21" customFormat="1" ht="12.75">
      <c r="A15" s="90">
        <v>4</v>
      </c>
      <c r="B15" s="90" t="s">
        <v>31</v>
      </c>
      <c r="C15" s="92">
        <v>1</v>
      </c>
      <c r="D15" s="91">
        <v>1</v>
      </c>
      <c r="E15" s="92"/>
      <c r="F15" s="92">
        <f t="shared" si="0"/>
        <v>9</v>
      </c>
      <c r="G15" s="92">
        <v>9</v>
      </c>
      <c r="H15" s="92"/>
      <c r="I15" s="92">
        <v>50</v>
      </c>
      <c r="J15" s="92">
        <v>25</v>
      </c>
      <c r="K15" s="92">
        <v>25</v>
      </c>
      <c r="L15" s="92">
        <v>0</v>
      </c>
      <c r="M15" s="92">
        <v>0</v>
      </c>
      <c r="N15" s="92">
        <v>0</v>
      </c>
      <c r="O15" s="92">
        <v>0</v>
      </c>
      <c r="P15" s="92" t="s">
        <v>131</v>
      </c>
      <c r="Q15" s="165" t="s">
        <v>174</v>
      </c>
      <c r="R15" s="113"/>
      <c r="S15" s="113"/>
      <c r="T15" s="113"/>
      <c r="U15" s="133"/>
    </row>
    <row r="16" spans="1:21" s="22" customFormat="1" ht="12.75">
      <c r="A16" s="93">
        <v>5</v>
      </c>
      <c r="B16" s="90" t="s">
        <v>194</v>
      </c>
      <c r="C16" s="94"/>
      <c r="D16" s="95">
        <v>2</v>
      </c>
      <c r="E16" s="94"/>
      <c r="F16" s="92">
        <f t="shared" si="0"/>
        <v>2</v>
      </c>
      <c r="G16" s="94"/>
      <c r="H16" s="94">
        <v>2</v>
      </c>
      <c r="I16" s="94">
        <v>15</v>
      </c>
      <c r="J16" s="94">
        <v>0</v>
      </c>
      <c r="K16" s="94">
        <v>0</v>
      </c>
      <c r="L16" s="94">
        <v>0</v>
      </c>
      <c r="M16" s="94">
        <v>15</v>
      </c>
      <c r="N16" s="94">
        <v>0</v>
      </c>
      <c r="O16" s="94">
        <v>0</v>
      </c>
      <c r="P16" s="107" t="s">
        <v>132</v>
      </c>
      <c r="Q16" s="165"/>
      <c r="R16" s="113"/>
      <c r="S16" s="113"/>
      <c r="T16" s="113"/>
      <c r="U16" s="133"/>
    </row>
    <row r="17" spans="1:21" s="22" customFormat="1" ht="12.75">
      <c r="A17" s="90">
        <v>6</v>
      </c>
      <c r="B17" s="93" t="s">
        <v>193</v>
      </c>
      <c r="C17" s="92"/>
      <c r="D17" s="91">
        <v>2</v>
      </c>
      <c r="E17" s="92"/>
      <c r="F17" s="92">
        <f t="shared" si="0"/>
        <v>3</v>
      </c>
      <c r="G17" s="92"/>
      <c r="H17" s="92">
        <v>3</v>
      </c>
      <c r="I17" s="92">
        <v>25</v>
      </c>
      <c r="J17" s="92">
        <v>0</v>
      </c>
      <c r="K17" s="92">
        <v>0</v>
      </c>
      <c r="L17" s="92">
        <v>0</v>
      </c>
      <c r="M17" s="92">
        <v>25</v>
      </c>
      <c r="N17" s="92">
        <v>0</v>
      </c>
      <c r="O17" s="92">
        <v>0</v>
      </c>
      <c r="P17" s="92" t="s">
        <v>132</v>
      </c>
      <c r="Q17" s="165"/>
      <c r="R17" s="113"/>
      <c r="S17" s="113"/>
      <c r="T17" s="113"/>
      <c r="U17" s="133"/>
    </row>
    <row r="18" spans="1:21" s="20" customFormat="1" ht="12.75">
      <c r="A18" s="18">
        <v>7</v>
      </c>
      <c r="B18" s="18" t="s">
        <v>163</v>
      </c>
      <c r="C18" s="12"/>
      <c r="D18" s="25">
        <v>2</v>
      </c>
      <c r="E18" s="12"/>
      <c r="F18" s="12">
        <f t="shared" si="0"/>
        <v>2</v>
      </c>
      <c r="G18" s="12"/>
      <c r="H18" s="12">
        <v>2</v>
      </c>
      <c r="I18" s="12">
        <v>6</v>
      </c>
      <c r="J18" s="12">
        <v>0</v>
      </c>
      <c r="K18" s="12">
        <v>0</v>
      </c>
      <c r="L18" s="12">
        <v>0</v>
      </c>
      <c r="M18" s="12">
        <v>6</v>
      </c>
      <c r="N18" s="12">
        <v>0</v>
      </c>
      <c r="O18" s="12">
        <v>0</v>
      </c>
      <c r="P18" s="12" t="s">
        <v>140</v>
      </c>
      <c r="Q18" s="165" t="s">
        <v>174</v>
      </c>
      <c r="R18" s="113"/>
      <c r="S18" s="113"/>
      <c r="T18" s="113"/>
      <c r="U18" s="133"/>
    </row>
    <row r="19" spans="1:21" s="20" customFormat="1" ht="12.75">
      <c r="A19" s="18">
        <v>8</v>
      </c>
      <c r="B19" s="18" t="s">
        <v>30</v>
      </c>
      <c r="C19" s="12">
        <v>2</v>
      </c>
      <c r="D19" s="12">
        <v>2</v>
      </c>
      <c r="E19" s="12"/>
      <c r="F19" s="12">
        <f t="shared" si="0"/>
        <v>6</v>
      </c>
      <c r="G19" s="12"/>
      <c r="H19" s="12">
        <v>6</v>
      </c>
      <c r="I19" s="12">
        <v>25</v>
      </c>
      <c r="J19" s="12">
        <v>0</v>
      </c>
      <c r="K19" s="12">
        <v>0</v>
      </c>
      <c r="L19" s="12">
        <v>0</v>
      </c>
      <c r="M19" s="12">
        <v>12</v>
      </c>
      <c r="N19" s="12">
        <v>13</v>
      </c>
      <c r="O19" s="12">
        <v>0</v>
      </c>
      <c r="P19" s="2" t="s">
        <v>132</v>
      </c>
      <c r="Q19" s="165" t="s">
        <v>174</v>
      </c>
      <c r="R19" s="113"/>
      <c r="S19" s="113"/>
      <c r="T19" s="113"/>
      <c r="U19" s="133"/>
    </row>
    <row r="20" spans="1:21" s="22" customFormat="1" ht="12.75">
      <c r="A20" s="18">
        <v>9</v>
      </c>
      <c r="B20" s="18" t="s">
        <v>12</v>
      </c>
      <c r="C20" s="12"/>
      <c r="D20" s="12">
        <v>1</v>
      </c>
      <c r="E20" s="12"/>
      <c r="F20" s="12">
        <f t="shared" si="0"/>
        <v>3</v>
      </c>
      <c r="G20" s="12">
        <v>3</v>
      </c>
      <c r="H20" s="12"/>
      <c r="I20" s="12">
        <v>25</v>
      </c>
      <c r="J20" s="19">
        <v>0</v>
      </c>
      <c r="K20" s="19">
        <v>0</v>
      </c>
      <c r="L20" s="19">
        <v>25</v>
      </c>
      <c r="M20" s="19">
        <v>0</v>
      </c>
      <c r="N20" s="19">
        <v>0</v>
      </c>
      <c r="O20" s="19">
        <v>0</v>
      </c>
      <c r="P20" s="2" t="s">
        <v>130</v>
      </c>
      <c r="Q20" s="165"/>
      <c r="R20" s="113"/>
      <c r="S20" s="113"/>
      <c r="T20" s="113"/>
      <c r="U20" s="133"/>
    </row>
    <row r="21" spans="1:21" s="20" customFormat="1" ht="12.75">
      <c r="A21" s="18">
        <v>10</v>
      </c>
      <c r="B21" s="108" t="s">
        <v>144</v>
      </c>
      <c r="C21" s="25"/>
      <c r="D21" s="25">
        <v>1</v>
      </c>
      <c r="E21" s="25"/>
      <c r="F21" s="12">
        <f t="shared" si="0"/>
        <v>2</v>
      </c>
      <c r="G21" s="25">
        <v>2</v>
      </c>
      <c r="H21" s="25"/>
      <c r="I21" s="25">
        <v>16</v>
      </c>
      <c r="J21" s="12">
        <v>0</v>
      </c>
      <c r="K21" s="12">
        <v>16</v>
      </c>
      <c r="L21" s="12">
        <v>0</v>
      </c>
      <c r="M21" s="12">
        <v>0</v>
      </c>
      <c r="N21" s="12">
        <v>0</v>
      </c>
      <c r="O21" s="12">
        <v>0</v>
      </c>
      <c r="P21" s="2" t="s">
        <v>133</v>
      </c>
      <c r="Q21" s="165"/>
      <c r="R21" s="113"/>
      <c r="S21" s="113"/>
      <c r="T21" s="113"/>
      <c r="U21" s="133"/>
    </row>
    <row r="22" spans="1:21" s="20" customFormat="1" ht="12.75">
      <c r="A22" s="18">
        <v>11</v>
      </c>
      <c r="B22" s="3" t="s">
        <v>145</v>
      </c>
      <c r="C22" s="25"/>
      <c r="D22" s="25">
        <v>2</v>
      </c>
      <c r="E22" s="25"/>
      <c r="F22" s="12">
        <f t="shared" si="0"/>
        <v>2</v>
      </c>
      <c r="G22" s="25"/>
      <c r="H22" s="25">
        <v>2</v>
      </c>
      <c r="I22" s="25">
        <v>16</v>
      </c>
      <c r="J22" s="12">
        <v>0</v>
      </c>
      <c r="K22" s="12">
        <v>0</v>
      </c>
      <c r="L22" s="12">
        <v>0</v>
      </c>
      <c r="M22" s="12">
        <v>0</v>
      </c>
      <c r="N22" s="12">
        <v>16</v>
      </c>
      <c r="O22" s="12">
        <v>0</v>
      </c>
      <c r="P22" s="2" t="s">
        <v>133</v>
      </c>
      <c r="Q22" s="165"/>
      <c r="R22" s="113"/>
      <c r="S22" s="113"/>
      <c r="T22" s="113"/>
      <c r="U22" s="133"/>
    </row>
    <row r="23" spans="1:21" ht="12.75" customHeight="1">
      <c r="A23" s="110">
        <v>12</v>
      </c>
      <c r="B23" s="61" t="s">
        <v>32</v>
      </c>
      <c r="C23" s="80">
        <v>2</v>
      </c>
      <c r="D23" s="87"/>
      <c r="E23" s="80"/>
      <c r="F23" s="12">
        <f t="shared" si="0"/>
        <v>2</v>
      </c>
      <c r="G23" s="80"/>
      <c r="H23" s="80">
        <v>2</v>
      </c>
      <c r="I23" s="80">
        <v>10</v>
      </c>
      <c r="J23" s="97">
        <v>0</v>
      </c>
      <c r="K23" s="97">
        <v>0</v>
      </c>
      <c r="L23" s="97">
        <v>0</v>
      </c>
      <c r="M23" s="97">
        <v>10</v>
      </c>
      <c r="N23" s="97">
        <v>0</v>
      </c>
      <c r="O23" s="97">
        <v>0</v>
      </c>
      <c r="P23" s="38" t="s">
        <v>132</v>
      </c>
      <c r="Q23" s="165" t="s">
        <v>174</v>
      </c>
      <c r="R23" s="115"/>
      <c r="S23" s="115"/>
      <c r="T23" s="115"/>
      <c r="U23" s="134"/>
    </row>
    <row r="24" spans="1:21" s="1" customFormat="1" ht="12.75" customHeight="1">
      <c r="A24" s="18">
        <v>13</v>
      </c>
      <c r="B24" s="18" t="s">
        <v>15</v>
      </c>
      <c r="C24" s="12">
        <v>2</v>
      </c>
      <c r="D24" s="12">
        <v>2</v>
      </c>
      <c r="E24" s="12"/>
      <c r="F24" s="12">
        <f t="shared" si="0"/>
        <v>5</v>
      </c>
      <c r="G24" s="12"/>
      <c r="H24" s="12">
        <v>5</v>
      </c>
      <c r="I24" s="12">
        <v>20</v>
      </c>
      <c r="J24" s="12">
        <v>0</v>
      </c>
      <c r="K24" s="12">
        <v>0</v>
      </c>
      <c r="L24" s="12">
        <v>0</v>
      </c>
      <c r="M24" s="12">
        <v>10</v>
      </c>
      <c r="N24" s="12">
        <v>10</v>
      </c>
      <c r="O24" s="12">
        <v>0</v>
      </c>
      <c r="P24" s="2" t="s">
        <v>134</v>
      </c>
      <c r="Q24" s="165" t="s">
        <v>174</v>
      </c>
      <c r="R24" s="115"/>
      <c r="S24" s="115"/>
      <c r="T24" s="115"/>
      <c r="U24" s="133"/>
    </row>
    <row r="25" spans="1:21" s="1" customFormat="1" ht="12.75">
      <c r="A25" s="18">
        <v>14</v>
      </c>
      <c r="B25" s="3" t="s">
        <v>158</v>
      </c>
      <c r="C25" s="12"/>
      <c r="D25" s="12"/>
      <c r="E25" s="12">
        <v>2</v>
      </c>
      <c r="F25" s="12">
        <f t="shared" si="0"/>
        <v>1</v>
      </c>
      <c r="G25" s="12"/>
      <c r="H25" s="12">
        <v>1</v>
      </c>
      <c r="I25" s="12">
        <v>9</v>
      </c>
      <c r="J25" s="12">
        <v>0</v>
      </c>
      <c r="K25" s="12">
        <v>0</v>
      </c>
      <c r="L25" s="12">
        <v>0</v>
      </c>
      <c r="M25" s="12">
        <v>0</v>
      </c>
      <c r="N25" s="12">
        <v>9</v>
      </c>
      <c r="O25" s="12">
        <v>0</v>
      </c>
      <c r="P25" s="2" t="s">
        <v>135</v>
      </c>
      <c r="Q25" s="165"/>
      <c r="R25" s="113"/>
      <c r="S25" s="113"/>
      <c r="T25" s="113"/>
      <c r="U25" s="133"/>
    </row>
    <row r="26" spans="1:21" s="9" customFormat="1" ht="12.75">
      <c r="A26" s="7"/>
      <c r="B26" s="7" t="s">
        <v>13</v>
      </c>
      <c r="C26" s="8">
        <f>COUNT(C12:C24)</f>
        <v>6</v>
      </c>
      <c r="D26" s="7"/>
      <c r="E26" s="7"/>
      <c r="F26" s="8">
        <f aca="true" t="shared" si="1" ref="F26:O26">SUM(F12:F25)</f>
        <v>60</v>
      </c>
      <c r="G26" s="8">
        <f t="shared" si="1"/>
        <v>30</v>
      </c>
      <c r="H26" s="8">
        <f t="shared" si="1"/>
        <v>30</v>
      </c>
      <c r="I26" s="8">
        <f t="shared" si="1"/>
        <v>319</v>
      </c>
      <c r="J26" s="8">
        <f t="shared" si="1"/>
        <v>49</v>
      </c>
      <c r="K26" s="8">
        <f t="shared" si="1"/>
        <v>91</v>
      </c>
      <c r="L26" s="8">
        <f t="shared" si="1"/>
        <v>25</v>
      </c>
      <c r="M26" s="8">
        <f t="shared" si="1"/>
        <v>106</v>
      </c>
      <c r="N26" s="8">
        <f t="shared" si="1"/>
        <v>48</v>
      </c>
      <c r="O26" s="8">
        <f t="shared" si="1"/>
        <v>0</v>
      </c>
      <c r="P26" s="8"/>
      <c r="Q26" s="165"/>
      <c r="R26" s="113"/>
      <c r="S26" s="113"/>
      <c r="T26" s="113"/>
      <c r="U26" s="144"/>
    </row>
    <row r="27" spans="1:21" s="9" customFormat="1" ht="12.75">
      <c r="A27" s="10"/>
      <c r="B27" s="13" t="s">
        <v>52</v>
      </c>
      <c r="C27" s="14"/>
      <c r="D27" s="14"/>
      <c r="E27" s="14"/>
      <c r="F27" s="14"/>
      <c r="G27" s="14"/>
      <c r="H27" s="14"/>
      <c r="J27" s="204">
        <f>SUM(J26:L26)</f>
        <v>165</v>
      </c>
      <c r="K27" s="204"/>
      <c r="L27" s="204"/>
      <c r="M27" s="204">
        <f>SUM(M26:O26)</f>
        <v>154</v>
      </c>
      <c r="N27" s="204"/>
      <c r="O27" s="204"/>
      <c r="P27" s="10"/>
      <c r="Q27" s="165"/>
      <c r="R27" s="113"/>
      <c r="S27" s="113"/>
      <c r="T27" s="113"/>
      <c r="U27" s="135"/>
    </row>
    <row r="28" spans="1:21" s="9" customFormat="1" ht="12.75">
      <c r="A28" s="10"/>
      <c r="B28" s="13"/>
      <c r="C28" s="14"/>
      <c r="D28" s="14"/>
      <c r="E28" s="14"/>
      <c r="F28" s="14"/>
      <c r="G28" s="14"/>
      <c r="H28" s="14"/>
      <c r="J28" s="33"/>
      <c r="K28" s="33"/>
      <c r="L28" s="33"/>
      <c r="M28" s="33"/>
      <c r="N28" s="33"/>
      <c r="O28" s="33"/>
      <c r="P28" s="10"/>
      <c r="Q28" s="165"/>
      <c r="R28" s="113"/>
      <c r="S28" s="113"/>
      <c r="T28" s="113"/>
      <c r="U28" s="135"/>
    </row>
    <row r="29" spans="1:21" s="9" customFormat="1" ht="12.75">
      <c r="A29" s="10"/>
      <c r="B29" s="57" t="s">
        <v>108</v>
      </c>
      <c r="C29" s="14"/>
      <c r="D29" s="14"/>
      <c r="E29" s="14"/>
      <c r="F29" s="58">
        <f>SUM(F12:F25)</f>
        <v>60</v>
      </c>
      <c r="G29" s="58">
        <f>SUM(G12:G25)</f>
        <v>30</v>
      </c>
      <c r="H29" s="58">
        <f>SUM(H12:H25)</f>
        <v>30</v>
      </c>
      <c r="I29" s="35"/>
      <c r="J29" s="35"/>
      <c r="K29" s="33"/>
      <c r="L29" s="33"/>
      <c r="M29" s="33"/>
      <c r="N29" s="33"/>
      <c r="O29" s="33"/>
      <c r="P29" s="10"/>
      <c r="Q29" s="165"/>
      <c r="R29" s="113"/>
      <c r="S29" s="113"/>
      <c r="T29" s="113"/>
      <c r="U29" s="135"/>
    </row>
    <row r="30" spans="2:21" s="1" customFormat="1" ht="12.75">
      <c r="B30" s="149" t="s">
        <v>155</v>
      </c>
      <c r="C30" s="56"/>
      <c r="D30" s="56"/>
      <c r="E30" s="56"/>
      <c r="F30" s="36"/>
      <c r="G30" s="36"/>
      <c r="H30" s="36"/>
      <c r="I30" s="35"/>
      <c r="J30" s="35"/>
      <c r="K30" s="33"/>
      <c r="L30" s="33"/>
      <c r="M30" s="33"/>
      <c r="N30" s="33"/>
      <c r="O30" s="6"/>
      <c r="P30" s="5"/>
      <c r="Q30" s="165"/>
      <c r="R30" s="113"/>
      <c r="S30" s="113"/>
      <c r="T30" s="113"/>
      <c r="U30" s="129"/>
    </row>
    <row r="31" spans="2:21" ht="12.75">
      <c r="B31" s="55" t="s">
        <v>157</v>
      </c>
      <c r="C31" s="111"/>
      <c r="D31" s="111"/>
      <c r="E31" s="111"/>
      <c r="Q31" s="165"/>
      <c r="R31" s="113"/>
      <c r="S31" s="113"/>
      <c r="T31" s="113"/>
      <c r="U31" s="139"/>
    </row>
    <row r="32" spans="2:21" ht="12.75">
      <c r="B32" s="55"/>
      <c r="C32" s="111"/>
      <c r="D32" s="111"/>
      <c r="E32" s="111"/>
      <c r="Q32" s="165"/>
      <c r="R32" s="113"/>
      <c r="S32" s="113"/>
      <c r="T32" s="113"/>
      <c r="U32" s="139"/>
    </row>
    <row r="33" spans="2:21" s="88" customFormat="1" ht="12.75">
      <c r="B33" s="89" t="s">
        <v>119</v>
      </c>
      <c r="F33" s="88">
        <f>SUM(F12:F17)</f>
        <v>37</v>
      </c>
      <c r="G33" s="88">
        <f aca="true" t="shared" si="2" ref="G33:O33">SUM(G12:G17)</f>
        <v>25</v>
      </c>
      <c r="H33" s="88">
        <f t="shared" si="2"/>
        <v>12</v>
      </c>
      <c r="I33" s="88">
        <f t="shared" si="2"/>
        <v>192</v>
      </c>
      <c r="J33" s="88">
        <f t="shared" si="2"/>
        <v>49</v>
      </c>
      <c r="K33" s="88">
        <f t="shared" si="2"/>
        <v>75</v>
      </c>
      <c r="L33" s="88">
        <f t="shared" si="2"/>
        <v>0</v>
      </c>
      <c r="M33" s="88">
        <f t="shared" si="2"/>
        <v>68</v>
      </c>
      <c r="N33" s="88">
        <f t="shared" si="2"/>
        <v>0</v>
      </c>
      <c r="O33" s="88">
        <f t="shared" si="2"/>
        <v>0</v>
      </c>
      <c r="Q33" s="165"/>
      <c r="R33" s="113"/>
      <c r="S33" s="113"/>
      <c r="T33" s="113"/>
      <c r="U33" s="139"/>
    </row>
    <row r="34" spans="2:21" s="17" customFormat="1" ht="25.5">
      <c r="B34" s="150" t="s">
        <v>173</v>
      </c>
      <c r="C34" s="15"/>
      <c r="D34" s="15"/>
      <c r="E34" s="15"/>
      <c r="F34" s="151">
        <f>F12+F15+F18+F19+F23+F24</f>
        <v>32</v>
      </c>
      <c r="G34" s="151">
        <f aca="true" t="shared" si="3" ref="G34:O34">G12+G15+G18+G19+G23+G24</f>
        <v>17</v>
      </c>
      <c r="H34" s="151">
        <f t="shared" si="3"/>
        <v>15</v>
      </c>
      <c r="I34" s="151">
        <f t="shared" si="3"/>
        <v>148</v>
      </c>
      <c r="J34" s="151">
        <f t="shared" si="3"/>
        <v>37</v>
      </c>
      <c r="K34" s="151">
        <f t="shared" si="3"/>
        <v>50</v>
      </c>
      <c r="L34" s="151">
        <f t="shared" si="3"/>
        <v>0</v>
      </c>
      <c r="M34" s="151">
        <f t="shared" si="3"/>
        <v>38</v>
      </c>
      <c r="N34" s="151">
        <f t="shared" si="3"/>
        <v>23</v>
      </c>
      <c r="O34" s="151">
        <f t="shared" si="3"/>
        <v>0</v>
      </c>
      <c r="Q34" s="165"/>
      <c r="R34" s="113"/>
      <c r="S34" s="113"/>
      <c r="T34" s="113"/>
      <c r="U34" s="139"/>
    </row>
    <row r="35" spans="6:21" s="24" customFormat="1" ht="12.75">
      <c r="F35" s="27"/>
      <c r="G35" s="27"/>
      <c r="H35" s="27"/>
      <c r="P35"/>
      <c r="Q35" s="165"/>
      <c r="R35" s="113"/>
      <c r="S35" s="113"/>
      <c r="T35" s="113"/>
      <c r="U35" s="139"/>
    </row>
    <row r="36" spans="17:21" ht="12.75">
      <c r="Q36" s="165"/>
      <c r="R36" s="113"/>
      <c r="S36" s="113"/>
      <c r="T36" s="113"/>
      <c r="U36" s="139"/>
    </row>
    <row r="37" spans="17:21" ht="12.75">
      <c r="Q37" s="165"/>
      <c r="R37" s="113"/>
      <c r="S37" s="113"/>
      <c r="T37" s="113"/>
      <c r="U37" s="139"/>
    </row>
    <row r="38" spans="4:21" ht="12.75">
      <c r="D38" s="40" t="s">
        <v>79</v>
      </c>
      <c r="E38" s="40" t="s">
        <v>80</v>
      </c>
      <c r="F38" s="15"/>
      <c r="G38" s="15"/>
      <c r="H38" s="15"/>
      <c r="I38" s="40" t="s">
        <v>79</v>
      </c>
      <c r="J38" s="40" t="s">
        <v>80</v>
      </c>
      <c r="Q38" s="165"/>
      <c r="R38" s="113"/>
      <c r="S38" s="113"/>
      <c r="T38" s="113"/>
      <c r="U38" s="139"/>
    </row>
    <row r="39" spans="2:21" ht="12.75">
      <c r="B39" s="11" t="s">
        <v>154</v>
      </c>
      <c r="D39" s="40" t="s">
        <v>24</v>
      </c>
      <c r="E39" s="40" t="s">
        <v>24</v>
      </c>
      <c r="F39" s="15" t="s">
        <v>0</v>
      </c>
      <c r="G39" s="15"/>
      <c r="H39" s="15"/>
      <c r="I39" s="15"/>
      <c r="Q39" s="165"/>
      <c r="R39" s="113"/>
      <c r="S39" s="113"/>
      <c r="T39" s="113"/>
      <c r="U39" s="139"/>
    </row>
    <row r="40" spans="2:21" ht="12.75">
      <c r="B40" t="s">
        <v>126</v>
      </c>
      <c r="D40" s="31">
        <f>I40/I43</f>
        <v>0.5444743935309974</v>
      </c>
      <c r="E40" s="31">
        <f>J40/J43</f>
        <v>0.5309973045822103</v>
      </c>
      <c r="F40" s="15" t="s">
        <v>25</v>
      </c>
      <c r="G40" s="15"/>
      <c r="H40" s="15"/>
      <c r="I40" s="15">
        <f>J73+M73</f>
        <v>202</v>
      </c>
      <c r="J40" s="15">
        <f>J75+M75</f>
        <v>197</v>
      </c>
      <c r="Q40" s="165"/>
      <c r="R40" s="113"/>
      <c r="S40" s="113"/>
      <c r="T40" s="113"/>
      <c r="U40" s="139"/>
    </row>
    <row r="41" spans="2:21" ht="12.75">
      <c r="B41" t="s">
        <v>49</v>
      </c>
      <c r="D41" s="31">
        <f>I41/I43</f>
        <v>0.3665768194070081</v>
      </c>
      <c r="E41" s="31">
        <f>J41/J43</f>
        <v>0.38005390835579517</v>
      </c>
      <c r="F41" s="15" t="s">
        <v>26</v>
      </c>
      <c r="G41" s="15"/>
      <c r="H41" s="15"/>
      <c r="I41" s="15">
        <f>K73+N73</f>
        <v>136</v>
      </c>
      <c r="J41" s="15">
        <f>K75+N75</f>
        <v>141</v>
      </c>
      <c r="Q41" s="165"/>
      <c r="R41" s="113"/>
      <c r="S41" s="113"/>
      <c r="T41" s="113"/>
      <c r="U41" s="139"/>
    </row>
    <row r="42" spans="2:21" ht="12.75">
      <c r="B42" t="s">
        <v>14</v>
      </c>
      <c r="D42" s="31">
        <f>I42/I43</f>
        <v>0.0889487870619946</v>
      </c>
      <c r="E42" s="31">
        <f>J42/J43</f>
        <v>0.0889487870619946</v>
      </c>
      <c r="F42" s="15" t="s">
        <v>27</v>
      </c>
      <c r="G42" s="15"/>
      <c r="H42" s="15"/>
      <c r="I42" s="15">
        <f>L73+O73</f>
        <v>33</v>
      </c>
      <c r="J42" s="15">
        <f>L75+O75</f>
        <v>33</v>
      </c>
      <c r="Q42" s="165"/>
      <c r="R42" s="113"/>
      <c r="S42" s="113"/>
      <c r="T42" s="113"/>
      <c r="U42" s="139"/>
    </row>
    <row r="43" spans="2:21" ht="12.75">
      <c r="B43" t="s">
        <v>29</v>
      </c>
      <c r="D43" s="31">
        <f>SUM(D40:D42)</f>
        <v>1</v>
      </c>
      <c r="E43" s="31">
        <f>SUM(E40:E42)</f>
        <v>1</v>
      </c>
      <c r="F43" s="15" t="s">
        <v>2</v>
      </c>
      <c r="G43" s="15"/>
      <c r="H43" s="15"/>
      <c r="I43" s="15">
        <f>SUM(I40:I42)</f>
        <v>371</v>
      </c>
      <c r="J43" s="15">
        <f>SUM(J40:J42)</f>
        <v>371</v>
      </c>
      <c r="Q43" s="165"/>
      <c r="R43" s="113"/>
      <c r="S43" s="113"/>
      <c r="T43" s="113"/>
      <c r="U43" s="139"/>
    </row>
    <row r="44" spans="2:21" ht="12.75">
      <c r="B44" t="s">
        <v>113</v>
      </c>
      <c r="Q44" s="165"/>
      <c r="R44" s="113"/>
      <c r="S44" s="113"/>
      <c r="T44" s="113"/>
      <c r="U44" s="139"/>
    </row>
    <row r="45" spans="1:21" ht="12.75" customHeight="1">
      <c r="A45" s="195" t="s">
        <v>19</v>
      </c>
      <c r="B45" s="195" t="s">
        <v>3</v>
      </c>
      <c r="C45" s="197" t="s">
        <v>104</v>
      </c>
      <c r="D45" s="197"/>
      <c r="E45" s="197"/>
      <c r="F45" s="192" t="s">
        <v>4</v>
      </c>
      <c r="G45" s="193"/>
      <c r="H45" s="194"/>
      <c r="I45" s="197" t="s">
        <v>5</v>
      </c>
      <c r="J45" s="195"/>
      <c r="K45" s="195"/>
      <c r="L45" s="195"/>
      <c r="M45" s="195"/>
      <c r="N45" s="195"/>
      <c r="O45" s="195"/>
      <c r="P45" s="198" t="s">
        <v>143</v>
      </c>
      <c r="Q45" s="165"/>
      <c r="R45" s="113"/>
      <c r="S45" s="113"/>
      <c r="T45" s="113"/>
      <c r="U45" s="139"/>
    </row>
    <row r="46" spans="1:21" s="1" customFormat="1" ht="12.75">
      <c r="A46" s="195"/>
      <c r="B46" s="196"/>
      <c r="C46" s="188" t="s">
        <v>6</v>
      </c>
      <c r="D46" s="182" t="s">
        <v>105</v>
      </c>
      <c r="E46" s="182" t="s">
        <v>106</v>
      </c>
      <c r="F46" s="188" t="s">
        <v>55</v>
      </c>
      <c r="G46" s="188" t="s">
        <v>98</v>
      </c>
      <c r="H46" s="188" t="s">
        <v>99</v>
      </c>
      <c r="I46" s="182" t="s">
        <v>107</v>
      </c>
      <c r="J46" s="201" t="s">
        <v>98</v>
      </c>
      <c r="K46" s="202"/>
      <c r="L46" s="203"/>
      <c r="M46" s="201" t="s">
        <v>99</v>
      </c>
      <c r="N46" s="202"/>
      <c r="O46" s="203"/>
      <c r="P46" s="199"/>
      <c r="Q46" s="165"/>
      <c r="R46" s="113"/>
      <c r="S46" s="113"/>
      <c r="T46" s="113"/>
      <c r="U46" s="129"/>
    </row>
    <row r="47" spans="1:21" s="1" customFormat="1" ht="12.75">
      <c r="A47" s="195"/>
      <c r="B47" s="196"/>
      <c r="C47" s="189"/>
      <c r="D47" s="187"/>
      <c r="E47" s="187"/>
      <c r="F47" s="189"/>
      <c r="G47" s="189"/>
      <c r="H47" s="189"/>
      <c r="I47" s="187"/>
      <c r="J47" s="37" t="s">
        <v>7</v>
      </c>
      <c r="K47" s="38" t="s">
        <v>8</v>
      </c>
      <c r="L47" s="38" t="s">
        <v>9</v>
      </c>
      <c r="M47" s="38" t="s">
        <v>7</v>
      </c>
      <c r="N47" s="38" t="s">
        <v>8</v>
      </c>
      <c r="O47" s="38" t="s">
        <v>9</v>
      </c>
      <c r="P47" s="200"/>
      <c r="Q47" s="165"/>
      <c r="R47" s="113"/>
      <c r="S47" s="113"/>
      <c r="T47" s="113"/>
      <c r="U47" s="129"/>
    </row>
    <row r="48" spans="1:21" s="21" customFormat="1" ht="12.75">
      <c r="A48" s="90">
        <v>1</v>
      </c>
      <c r="B48" s="90" t="s">
        <v>33</v>
      </c>
      <c r="C48" s="91">
        <v>3</v>
      </c>
      <c r="D48" s="91">
        <v>3</v>
      </c>
      <c r="E48" s="91"/>
      <c r="F48" s="92">
        <f>G48+H48</f>
        <v>5</v>
      </c>
      <c r="G48" s="91">
        <v>5</v>
      </c>
      <c r="H48" s="91"/>
      <c r="I48" s="91">
        <v>38</v>
      </c>
      <c r="J48" s="92">
        <v>25</v>
      </c>
      <c r="K48" s="92">
        <v>13</v>
      </c>
      <c r="L48" s="92">
        <v>0</v>
      </c>
      <c r="M48" s="92">
        <v>0</v>
      </c>
      <c r="N48" s="92">
        <v>0</v>
      </c>
      <c r="O48" s="92">
        <v>0</v>
      </c>
      <c r="P48" s="92" t="s">
        <v>131</v>
      </c>
      <c r="Q48" s="165" t="s">
        <v>174</v>
      </c>
      <c r="R48" s="116"/>
      <c r="S48" s="116"/>
      <c r="T48" s="116"/>
      <c r="U48" s="129"/>
    </row>
    <row r="49" spans="1:21" s="21" customFormat="1" ht="12.75">
      <c r="A49" s="90">
        <v>2</v>
      </c>
      <c r="B49" s="90" t="s">
        <v>16</v>
      </c>
      <c r="C49" s="92">
        <v>3</v>
      </c>
      <c r="D49" s="91">
        <v>3</v>
      </c>
      <c r="E49" s="92"/>
      <c r="F49" s="92">
        <f aca="true" t="shared" si="4" ref="F49:F60">G49+H49</f>
        <v>5</v>
      </c>
      <c r="G49" s="92">
        <v>5</v>
      </c>
      <c r="H49" s="92"/>
      <c r="I49" s="92">
        <v>37</v>
      </c>
      <c r="J49" s="92">
        <v>12</v>
      </c>
      <c r="K49" s="92">
        <v>12</v>
      </c>
      <c r="L49" s="92">
        <v>13</v>
      </c>
      <c r="M49" s="92">
        <v>0</v>
      </c>
      <c r="N49" s="92">
        <v>0</v>
      </c>
      <c r="O49" s="92">
        <v>0</v>
      </c>
      <c r="P49" s="92" t="s">
        <v>132</v>
      </c>
      <c r="Q49" s="165" t="s">
        <v>174</v>
      </c>
      <c r="R49" s="116"/>
      <c r="S49" s="116"/>
      <c r="T49" s="116"/>
      <c r="U49" s="129"/>
    </row>
    <row r="50" spans="1:21" s="21" customFormat="1" ht="12.75">
      <c r="A50" s="90">
        <v>3</v>
      </c>
      <c r="B50" s="90" t="s">
        <v>36</v>
      </c>
      <c r="C50" s="92">
        <v>4</v>
      </c>
      <c r="D50" s="92">
        <v>4</v>
      </c>
      <c r="E50" s="92"/>
      <c r="F50" s="92">
        <f t="shared" si="4"/>
        <v>5</v>
      </c>
      <c r="G50" s="92"/>
      <c r="H50" s="92">
        <v>5</v>
      </c>
      <c r="I50" s="92">
        <v>25</v>
      </c>
      <c r="J50" s="92">
        <v>0</v>
      </c>
      <c r="K50" s="92">
        <v>0</v>
      </c>
      <c r="L50" s="92">
        <v>0</v>
      </c>
      <c r="M50" s="92">
        <v>12</v>
      </c>
      <c r="N50" s="92">
        <v>13</v>
      </c>
      <c r="O50" s="92">
        <v>0</v>
      </c>
      <c r="P50" s="92" t="s">
        <v>136</v>
      </c>
      <c r="Q50" s="165" t="s">
        <v>174</v>
      </c>
      <c r="R50" s="116"/>
      <c r="S50" s="116"/>
      <c r="T50" s="116"/>
      <c r="U50" s="129"/>
    </row>
    <row r="51" spans="1:21" s="21" customFormat="1" ht="12.75">
      <c r="A51" s="90">
        <v>4</v>
      </c>
      <c r="B51" s="90" t="s">
        <v>164</v>
      </c>
      <c r="C51" s="92"/>
      <c r="D51" s="92">
        <v>3</v>
      </c>
      <c r="E51" s="92"/>
      <c r="F51" s="92">
        <f t="shared" si="4"/>
        <v>3</v>
      </c>
      <c r="G51" s="92">
        <v>3</v>
      </c>
      <c r="H51" s="92"/>
      <c r="I51" s="92">
        <v>25</v>
      </c>
      <c r="J51" s="92">
        <v>25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 t="s">
        <v>142</v>
      </c>
      <c r="Q51" s="165"/>
      <c r="R51" s="116"/>
      <c r="S51" s="116"/>
      <c r="T51" s="116"/>
      <c r="U51" s="129"/>
    </row>
    <row r="52" spans="1:21" s="20" customFormat="1" ht="12.75">
      <c r="A52" s="18">
        <v>5</v>
      </c>
      <c r="B52" s="18" t="s">
        <v>34</v>
      </c>
      <c r="C52" s="12">
        <v>3</v>
      </c>
      <c r="D52" s="12">
        <v>3</v>
      </c>
      <c r="E52" s="12"/>
      <c r="F52" s="12">
        <f t="shared" si="4"/>
        <v>3</v>
      </c>
      <c r="G52" s="12">
        <v>3</v>
      </c>
      <c r="H52" s="12"/>
      <c r="I52" s="12">
        <v>25</v>
      </c>
      <c r="J52" s="19">
        <v>12</v>
      </c>
      <c r="K52" s="19">
        <v>13</v>
      </c>
      <c r="L52" s="19">
        <v>0</v>
      </c>
      <c r="M52" s="19">
        <v>0</v>
      </c>
      <c r="N52" s="19">
        <v>0</v>
      </c>
      <c r="O52" s="19">
        <v>0</v>
      </c>
      <c r="P52" s="2" t="s">
        <v>161</v>
      </c>
      <c r="Q52" s="165" t="s">
        <v>174</v>
      </c>
      <c r="R52" s="116"/>
      <c r="S52" s="116"/>
      <c r="T52" s="116"/>
      <c r="U52" s="129"/>
    </row>
    <row r="53" spans="1:21" s="20" customFormat="1" ht="12.75">
      <c r="A53" s="18">
        <v>6</v>
      </c>
      <c r="B53" s="18" t="s">
        <v>37</v>
      </c>
      <c r="C53" s="12"/>
      <c r="D53" s="12">
        <v>4</v>
      </c>
      <c r="E53" s="12"/>
      <c r="F53" s="12">
        <f t="shared" si="4"/>
        <v>3</v>
      </c>
      <c r="G53" s="12"/>
      <c r="H53" s="12">
        <v>3</v>
      </c>
      <c r="I53" s="12">
        <v>17</v>
      </c>
      <c r="J53" s="12">
        <v>0</v>
      </c>
      <c r="K53" s="12">
        <v>0</v>
      </c>
      <c r="L53" s="12">
        <v>0</v>
      </c>
      <c r="M53" s="12">
        <v>8</v>
      </c>
      <c r="N53" s="12">
        <v>0</v>
      </c>
      <c r="O53" s="12">
        <v>9</v>
      </c>
      <c r="P53" s="2" t="s">
        <v>130</v>
      </c>
      <c r="Q53" s="165" t="s">
        <v>174</v>
      </c>
      <c r="R53" s="116"/>
      <c r="S53" s="116"/>
      <c r="T53" s="116"/>
      <c r="U53" s="129"/>
    </row>
    <row r="54" spans="1:21" s="20" customFormat="1" ht="12.75">
      <c r="A54" s="18">
        <v>7</v>
      </c>
      <c r="B54" s="18" t="s">
        <v>21</v>
      </c>
      <c r="C54" s="12"/>
      <c r="D54" s="25">
        <v>4</v>
      </c>
      <c r="E54" s="12"/>
      <c r="F54" s="12">
        <f t="shared" si="4"/>
        <v>3</v>
      </c>
      <c r="G54" s="12"/>
      <c r="H54" s="12">
        <v>3</v>
      </c>
      <c r="I54" s="12">
        <v>25</v>
      </c>
      <c r="J54" s="12">
        <v>0</v>
      </c>
      <c r="K54" s="12">
        <v>0</v>
      </c>
      <c r="L54" s="12">
        <v>0</v>
      </c>
      <c r="M54" s="12">
        <v>13</v>
      </c>
      <c r="N54" s="12">
        <v>4</v>
      </c>
      <c r="O54" s="12">
        <v>8</v>
      </c>
      <c r="P54" s="2" t="s">
        <v>136</v>
      </c>
      <c r="Q54" s="165" t="s">
        <v>174</v>
      </c>
      <c r="R54" s="116"/>
      <c r="S54" s="116"/>
      <c r="T54" s="116"/>
      <c r="U54" s="129"/>
    </row>
    <row r="55" spans="1:21" s="20" customFormat="1" ht="12.75">
      <c r="A55" s="18">
        <v>8</v>
      </c>
      <c r="B55" s="18" t="s">
        <v>159</v>
      </c>
      <c r="C55" s="12"/>
      <c r="D55" s="25"/>
      <c r="E55" s="12">
        <v>4</v>
      </c>
      <c r="F55" s="12">
        <f t="shared" si="4"/>
        <v>2</v>
      </c>
      <c r="G55" s="12"/>
      <c r="H55" s="12">
        <v>2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2" t="s">
        <v>137</v>
      </c>
      <c r="Q55" s="165"/>
      <c r="R55" s="116"/>
      <c r="S55" s="116"/>
      <c r="T55" s="116"/>
      <c r="U55" s="129"/>
    </row>
    <row r="56" spans="1:21" s="15" customFormat="1" ht="12.75">
      <c r="A56" s="18">
        <v>9</v>
      </c>
      <c r="B56" s="3" t="s">
        <v>146</v>
      </c>
      <c r="C56" s="12"/>
      <c r="D56" s="25"/>
      <c r="E56" s="12">
        <v>4</v>
      </c>
      <c r="F56" s="12">
        <f t="shared" si="4"/>
        <v>2</v>
      </c>
      <c r="G56" s="12"/>
      <c r="H56" s="12">
        <v>2</v>
      </c>
      <c r="I56" s="12">
        <v>12</v>
      </c>
      <c r="J56" s="19">
        <v>0</v>
      </c>
      <c r="K56" s="19">
        <v>0</v>
      </c>
      <c r="L56" s="19">
        <v>0</v>
      </c>
      <c r="M56" s="19">
        <v>0</v>
      </c>
      <c r="N56" s="19">
        <v>12</v>
      </c>
      <c r="O56" s="19">
        <v>0</v>
      </c>
      <c r="P56" s="2" t="s">
        <v>137</v>
      </c>
      <c r="Q56" s="165"/>
      <c r="R56" s="117"/>
      <c r="S56" s="117"/>
      <c r="T56" s="117"/>
      <c r="U56" s="139"/>
    </row>
    <row r="57" spans="1:21" s="20" customFormat="1" ht="12.75">
      <c r="A57" s="18">
        <v>10</v>
      </c>
      <c r="B57" s="108" t="s">
        <v>147</v>
      </c>
      <c r="C57" s="25"/>
      <c r="D57" s="25">
        <v>3</v>
      </c>
      <c r="E57" s="25"/>
      <c r="F57" s="12">
        <f t="shared" si="4"/>
        <v>2</v>
      </c>
      <c r="G57" s="25">
        <v>2</v>
      </c>
      <c r="H57" s="25"/>
      <c r="I57" s="25">
        <v>14</v>
      </c>
      <c r="J57" s="12">
        <v>0</v>
      </c>
      <c r="K57" s="12">
        <v>14</v>
      </c>
      <c r="L57" s="12">
        <v>0</v>
      </c>
      <c r="M57" s="12">
        <v>0</v>
      </c>
      <c r="N57" s="12">
        <v>0</v>
      </c>
      <c r="O57" s="12">
        <v>0</v>
      </c>
      <c r="P57" s="2" t="s">
        <v>133</v>
      </c>
      <c r="Q57" s="165"/>
      <c r="R57" s="117"/>
      <c r="S57" s="117"/>
      <c r="T57" s="117"/>
      <c r="U57" s="129"/>
    </row>
    <row r="58" spans="1:21" s="20" customFormat="1" ht="12.75">
      <c r="A58" s="18">
        <v>11</v>
      </c>
      <c r="B58" s="3" t="s">
        <v>148</v>
      </c>
      <c r="C58" s="25"/>
      <c r="D58" s="25">
        <v>4</v>
      </c>
      <c r="E58" s="25"/>
      <c r="F58" s="12">
        <f t="shared" si="4"/>
        <v>2</v>
      </c>
      <c r="G58" s="25"/>
      <c r="H58" s="25">
        <v>2</v>
      </c>
      <c r="I58" s="25">
        <v>14</v>
      </c>
      <c r="J58" s="12">
        <v>0</v>
      </c>
      <c r="K58" s="12">
        <v>0</v>
      </c>
      <c r="L58" s="12">
        <v>0</v>
      </c>
      <c r="M58" s="12">
        <v>0</v>
      </c>
      <c r="N58" s="12">
        <v>14</v>
      </c>
      <c r="O58" s="12">
        <v>0</v>
      </c>
      <c r="P58" s="2" t="s">
        <v>133</v>
      </c>
      <c r="Q58" s="165"/>
      <c r="R58" s="117"/>
      <c r="S58" s="117"/>
      <c r="T58" s="117"/>
      <c r="U58" s="129"/>
    </row>
    <row r="59" spans="1:21" s="20" customFormat="1" ht="12.75">
      <c r="A59" s="18">
        <v>12</v>
      </c>
      <c r="B59" s="18" t="s">
        <v>56</v>
      </c>
      <c r="C59" s="12"/>
      <c r="D59" s="12">
        <v>3</v>
      </c>
      <c r="E59" s="12"/>
      <c r="F59" s="12">
        <f t="shared" si="4"/>
        <v>2</v>
      </c>
      <c r="G59" s="12">
        <v>2</v>
      </c>
      <c r="H59" s="12"/>
      <c r="I59" s="12">
        <v>17</v>
      </c>
      <c r="J59" s="19">
        <v>9</v>
      </c>
      <c r="K59" s="19">
        <v>8</v>
      </c>
      <c r="L59" s="19">
        <v>0</v>
      </c>
      <c r="M59" s="19">
        <v>0</v>
      </c>
      <c r="N59" s="19">
        <v>0</v>
      </c>
      <c r="O59" s="19">
        <v>0</v>
      </c>
      <c r="P59" s="2" t="s">
        <v>138</v>
      </c>
      <c r="Q59" s="165" t="s">
        <v>174</v>
      </c>
      <c r="R59" s="117"/>
      <c r="S59" s="117"/>
      <c r="T59" s="117"/>
      <c r="U59" s="129"/>
    </row>
    <row r="60" spans="1:21" s="20" customFormat="1" ht="12.75">
      <c r="A60" s="18">
        <v>13</v>
      </c>
      <c r="B60" s="18" t="s">
        <v>53</v>
      </c>
      <c r="C60" s="25">
        <v>4</v>
      </c>
      <c r="D60" s="25">
        <v>4</v>
      </c>
      <c r="E60" s="25"/>
      <c r="F60" s="12">
        <f t="shared" si="4"/>
        <v>2</v>
      </c>
      <c r="G60" s="25"/>
      <c r="H60" s="25">
        <v>2</v>
      </c>
      <c r="I60" s="25">
        <v>10</v>
      </c>
      <c r="J60" s="12">
        <v>0</v>
      </c>
      <c r="K60" s="12">
        <v>0</v>
      </c>
      <c r="L60" s="12">
        <v>0</v>
      </c>
      <c r="M60" s="12">
        <v>5</v>
      </c>
      <c r="N60" s="12">
        <v>5</v>
      </c>
      <c r="O60" s="12">
        <v>0</v>
      </c>
      <c r="P60" s="2" t="s">
        <v>138</v>
      </c>
      <c r="Q60" s="165" t="s">
        <v>174</v>
      </c>
      <c r="R60" s="117"/>
      <c r="S60" s="117"/>
      <c r="T60" s="117"/>
      <c r="U60" s="129"/>
    </row>
    <row r="61" spans="1:21" s="20" customFormat="1" ht="12.75">
      <c r="A61" s="3" t="s">
        <v>72</v>
      </c>
      <c r="B61" s="18" t="s">
        <v>35</v>
      </c>
      <c r="C61" s="12"/>
      <c r="D61" s="25">
        <v>3</v>
      </c>
      <c r="E61" s="12"/>
      <c r="F61" s="185">
        <f aca="true" t="shared" si="5" ref="F61:F72">G61+H61</f>
        <v>1</v>
      </c>
      <c r="G61" s="185">
        <v>1</v>
      </c>
      <c r="H61" s="12"/>
      <c r="I61" s="12">
        <v>7</v>
      </c>
      <c r="J61" s="12">
        <v>7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90" t="s">
        <v>167</v>
      </c>
      <c r="Q61" s="181" t="s">
        <v>174</v>
      </c>
      <c r="R61" s="180"/>
      <c r="S61" s="180"/>
      <c r="T61" s="180"/>
      <c r="U61" s="179"/>
    </row>
    <row r="62" spans="1:21" s="20" customFormat="1" ht="12.75">
      <c r="A62" s="3" t="s">
        <v>73</v>
      </c>
      <c r="B62" s="18" t="s">
        <v>38</v>
      </c>
      <c r="C62" s="12"/>
      <c r="D62" s="12">
        <v>3</v>
      </c>
      <c r="E62" s="12"/>
      <c r="F62" s="186"/>
      <c r="G62" s="186"/>
      <c r="H62" s="12"/>
      <c r="I62" s="12">
        <v>7</v>
      </c>
      <c r="J62" s="12">
        <v>7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83"/>
      <c r="Q62" s="181"/>
      <c r="R62" s="180"/>
      <c r="S62" s="180"/>
      <c r="T62" s="180"/>
      <c r="U62" s="179"/>
    </row>
    <row r="63" spans="1:21" s="20" customFormat="1" ht="12.75">
      <c r="A63" s="3" t="s">
        <v>151</v>
      </c>
      <c r="B63" s="18" t="s">
        <v>40</v>
      </c>
      <c r="C63" s="12"/>
      <c r="D63" s="12">
        <v>4</v>
      </c>
      <c r="E63" s="12"/>
      <c r="F63" s="185">
        <f t="shared" si="5"/>
        <v>2</v>
      </c>
      <c r="G63" s="12"/>
      <c r="H63" s="185">
        <v>2</v>
      </c>
      <c r="I63" s="12">
        <v>12</v>
      </c>
      <c r="J63" s="12">
        <v>0</v>
      </c>
      <c r="K63" s="12">
        <v>0</v>
      </c>
      <c r="L63" s="12">
        <v>0</v>
      </c>
      <c r="M63" s="12">
        <v>12</v>
      </c>
      <c r="N63" s="12">
        <v>0</v>
      </c>
      <c r="O63" s="12">
        <v>0</v>
      </c>
      <c r="P63" s="190" t="s">
        <v>168</v>
      </c>
      <c r="Q63" s="181" t="s">
        <v>174</v>
      </c>
      <c r="R63" s="117"/>
      <c r="S63" s="117"/>
      <c r="T63" s="180"/>
      <c r="U63" s="179"/>
    </row>
    <row r="64" spans="1:21" s="20" customFormat="1" ht="12.75">
      <c r="A64" s="3" t="s">
        <v>152</v>
      </c>
      <c r="B64" s="18" t="s">
        <v>39</v>
      </c>
      <c r="C64" s="12"/>
      <c r="D64" s="12">
        <v>4</v>
      </c>
      <c r="E64" s="12"/>
      <c r="F64" s="186"/>
      <c r="G64" s="12"/>
      <c r="H64" s="186"/>
      <c r="I64" s="12">
        <v>12</v>
      </c>
      <c r="J64" s="19">
        <v>0</v>
      </c>
      <c r="K64" s="19">
        <v>0</v>
      </c>
      <c r="L64" s="19">
        <v>0</v>
      </c>
      <c r="M64" s="19">
        <v>7</v>
      </c>
      <c r="N64" s="19">
        <v>5</v>
      </c>
      <c r="O64" s="19">
        <v>0</v>
      </c>
      <c r="P64" s="191"/>
      <c r="Q64" s="181"/>
      <c r="R64" s="117"/>
      <c r="S64" s="117"/>
      <c r="T64" s="180"/>
      <c r="U64" s="179"/>
    </row>
    <row r="65" spans="1:21" s="20" customFormat="1" ht="12.75">
      <c r="A65" s="7"/>
      <c r="B65" s="86" t="s">
        <v>57</v>
      </c>
      <c r="C65" s="12"/>
      <c r="D65" s="12"/>
      <c r="E65" s="12"/>
      <c r="F65" s="12"/>
      <c r="G65" s="12"/>
      <c r="H65" s="12"/>
      <c r="I65" s="12"/>
      <c r="J65" s="19"/>
      <c r="K65" s="19"/>
      <c r="L65" s="19"/>
      <c r="M65" s="19"/>
      <c r="N65" s="19"/>
      <c r="O65" s="19"/>
      <c r="P65" s="2"/>
      <c r="Q65" s="133"/>
      <c r="R65" s="117"/>
      <c r="S65" s="117"/>
      <c r="T65" s="117"/>
      <c r="U65" s="129"/>
    </row>
    <row r="66" spans="1:21" s="20" customFormat="1" ht="12.75">
      <c r="A66" s="18">
        <v>16</v>
      </c>
      <c r="B66" s="18" t="s">
        <v>82</v>
      </c>
      <c r="C66" s="12"/>
      <c r="D66" s="12">
        <v>3</v>
      </c>
      <c r="E66" s="12"/>
      <c r="F66" s="12">
        <f t="shared" si="5"/>
        <v>3</v>
      </c>
      <c r="G66" s="12">
        <v>3</v>
      </c>
      <c r="H66" s="12"/>
      <c r="I66" s="12">
        <v>13</v>
      </c>
      <c r="J66" s="19">
        <v>6</v>
      </c>
      <c r="K66" s="19">
        <v>7</v>
      </c>
      <c r="L66" s="19">
        <v>0</v>
      </c>
      <c r="M66" s="19">
        <v>0</v>
      </c>
      <c r="N66" s="19">
        <v>0</v>
      </c>
      <c r="O66" s="19">
        <v>0</v>
      </c>
      <c r="P66" s="2" t="s">
        <v>138</v>
      </c>
      <c r="Q66" s="133" t="s">
        <v>174</v>
      </c>
      <c r="R66" s="117"/>
      <c r="S66" s="117"/>
      <c r="T66" s="117"/>
      <c r="U66" s="129"/>
    </row>
    <row r="67" spans="1:21" s="20" customFormat="1" ht="12.75">
      <c r="A67" s="18">
        <v>17</v>
      </c>
      <c r="B67" s="18" t="s">
        <v>83</v>
      </c>
      <c r="C67" s="12"/>
      <c r="D67" s="12">
        <v>3</v>
      </c>
      <c r="E67" s="12"/>
      <c r="F67" s="12">
        <f t="shared" si="5"/>
        <v>3</v>
      </c>
      <c r="G67" s="12">
        <v>3</v>
      </c>
      <c r="H67" s="12"/>
      <c r="I67" s="12">
        <v>13</v>
      </c>
      <c r="J67" s="19">
        <v>6</v>
      </c>
      <c r="K67" s="19">
        <v>7</v>
      </c>
      <c r="L67" s="19">
        <v>0</v>
      </c>
      <c r="M67" s="19">
        <v>0</v>
      </c>
      <c r="N67" s="19">
        <v>0</v>
      </c>
      <c r="O67" s="19">
        <v>0</v>
      </c>
      <c r="P67" s="2" t="s">
        <v>138</v>
      </c>
      <c r="Q67" s="133" t="s">
        <v>174</v>
      </c>
      <c r="R67" s="117"/>
      <c r="S67" s="117"/>
      <c r="T67" s="117"/>
      <c r="U67" s="129"/>
    </row>
    <row r="68" spans="1:21" s="20" customFormat="1" ht="12.75">
      <c r="A68" s="18">
        <v>18</v>
      </c>
      <c r="B68" s="18" t="s">
        <v>84</v>
      </c>
      <c r="C68" s="12"/>
      <c r="D68" s="12">
        <v>3</v>
      </c>
      <c r="E68" s="12"/>
      <c r="F68" s="12">
        <f t="shared" si="5"/>
        <v>3</v>
      </c>
      <c r="G68" s="12">
        <v>3</v>
      </c>
      <c r="H68" s="12"/>
      <c r="I68" s="12">
        <v>13</v>
      </c>
      <c r="J68" s="19">
        <v>6</v>
      </c>
      <c r="K68" s="19">
        <v>7</v>
      </c>
      <c r="L68" s="19">
        <v>0</v>
      </c>
      <c r="M68" s="19">
        <v>0</v>
      </c>
      <c r="N68" s="19">
        <v>0</v>
      </c>
      <c r="O68" s="19">
        <v>0</v>
      </c>
      <c r="P68" s="2" t="s">
        <v>138</v>
      </c>
      <c r="Q68" s="133" t="s">
        <v>174</v>
      </c>
      <c r="R68" s="116"/>
      <c r="S68" s="116"/>
      <c r="T68" s="116"/>
      <c r="U68" s="129"/>
    </row>
    <row r="69" spans="1:21" s="20" customFormat="1" ht="12.75">
      <c r="A69" s="18">
        <v>19</v>
      </c>
      <c r="B69" s="18" t="s">
        <v>81</v>
      </c>
      <c r="C69" s="12"/>
      <c r="D69" s="12">
        <v>4</v>
      </c>
      <c r="E69" s="12"/>
      <c r="F69" s="12">
        <v>2</v>
      </c>
      <c r="G69" s="12"/>
      <c r="H69" s="12">
        <v>2</v>
      </c>
      <c r="I69" s="12">
        <v>15</v>
      </c>
      <c r="J69" s="19">
        <v>0</v>
      </c>
      <c r="K69" s="19">
        <v>0</v>
      </c>
      <c r="L69" s="19">
        <v>0</v>
      </c>
      <c r="M69" s="19">
        <v>15</v>
      </c>
      <c r="N69" s="19">
        <v>0</v>
      </c>
      <c r="O69" s="19">
        <v>0</v>
      </c>
      <c r="P69" s="2" t="s">
        <v>138</v>
      </c>
      <c r="Q69" s="133" t="s">
        <v>174</v>
      </c>
      <c r="R69" s="116"/>
      <c r="S69" s="116"/>
      <c r="T69" s="116"/>
      <c r="U69" s="129"/>
    </row>
    <row r="70" spans="1:21" s="20" customFormat="1" ht="14.25" customHeight="1">
      <c r="A70" s="18">
        <v>20</v>
      </c>
      <c r="B70" s="18" t="s">
        <v>85</v>
      </c>
      <c r="C70" s="12"/>
      <c r="D70" s="12">
        <v>4</v>
      </c>
      <c r="E70" s="12"/>
      <c r="F70" s="12">
        <f t="shared" si="5"/>
        <v>3</v>
      </c>
      <c r="G70" s="12"/>
      <c r="H70" s="12">
        <v>3</v>
      </c>
      <c r="I70" s="12">
        <v>18</v>
      </c>
      <c r="J70" s="19">
        <v>0</v>
      </c>
      <c r="K70" s="19">
        <v>0</v>
      </c>
      <c r="L70" s="19">
        <v>0</v>
      </c>
      <c r="M70" s="19">
        <v>15</v>
      </c>
      <c r="N70" s="19">
        <v>0</v>
      </c>
      <c r="O70" s="19">
        <v>3</v>
      </c>
      <c r="P70" s="2" t="s">
        <v>138</v>
      </c>
      <c r="Q70" s="133" t="s">
        <v>174</v>
      </c>
      <c r="R70" s="116"/>
      <c r="S70" s="116"/>
      <c r="T70" s="116"/>
      <c r="U70" s="129"/>
    </row>
    <row r="71" spans="1:21" s="20" customFormat="1" ht="14.25" customHeight="1">
      <c r="A71" s="18">
        <v>21</v>
      </c>
      <c r="B71" s="18" t="s">
        <v>93</v>
      </c>
      <c r="C71" s="12"/>
      <c r="D71" s="12">
        <v>4</v>
      </c>
      <c r="E71" s="12"/>
      <c r="F71" s="12">
        <f t="shared" si="5"/>
        <v>3</v>
      </c>
      <c r="G71" s="12"/>
      <c r="H71" s="12">
        <v>3</v>
      </c>
      <c r="I71" s="12">
        <v>13</v>
      </c>
      <c r="J71" s="19">
        <v>0</v>
      </c>
      <c r="K71" s="19">
        <v>0</v>
      </c>
      <c r="L71" s="19">
        <v>0</v>
      </c>
      <c r="M71" s="19">
        <v>6</v>
      </c>
      <c r="N71" s="19">
        <v>7</v>
      </c>
      <c r="O71" s="19">
        <v>0</v>
      </c>
      <c r="P71" s="2" t="s">
        <v>138</v>
      </c>
      <c r="Q71" s="133" t="s">
        <v>174</v>
      </c>
      <c r="R71" s="116"/>
      <c r="S71" s="116"/>
      <c r="T71" s="116"/>
      <c r="U71" s="129"/>
    </row>
    <row r="72" spans="1:21" s="20" customFormat="1" ht="12.75">
      <c r="A72" s="18">
        <v>22</v>
      </c>
      <c r="B72" s="18" t="s">
        <v>86</v>
      </c>
      <c r="C72" s="12"/>
      <c r="D72" s="12">
        <v>4</v>
      </c>
      <c r="E72" s="12"/>
      <c r="F72" s="12">
        <f t="shared" si="5"/>
        <v>1</v>
      </c>
      <c r="G72" s="12"/>
      <c r="H72" s="12">
        <v>1</v>
      </c>
      <c r="I72" s="12">
        <v>8</v>
      </c>
      <c r="J72" s="19">
        <v>0</v>
      </c>
      <c r="K72" s="19">
        <v>0</v>
      </c>
      <c r="L72" s="19">
        <v>0</v>
      </c>
      <c r="M72" s="19">
        <v>8</v>
      </c>
      <c r="N72" s="19">
        <v>0</v>
      </c>
      <c r="O72" s="19">
        <v>0</v>
      </c>
      <c r="P72" s="2" t="s">
        <v>137</v>
      </c>
      <c r="Q72" s="165"/>
      <c r="R72" s="116"/>
      <c r="S72" s="116"/>
      <c r="T72" s="116"/>
      <c r="U72" s="129"/>
    </row>
    <row r="73" spans="1:21" s="9" customFormat="1" ht="12.75">
      <c r="A73" s="7"/>
      <c r="B73" s="7" t="s">
        <v>74</v>
      </c>
      <c r="C73" s="8">
        <f>COUNT(C48:C72)</f>
        <v>5</v>
      </c>
      <c r="D73" s="8"/>
      <c r="E73" s="7"/>
      <c r="F73" s="8">
        <f>SUM(F48:F72)</f>
        <v>60</v>
      </c>
      <c r="G73" s="8">
        <f>SUM(G48:G72)</f>
        <v>30</v>
      </c>
      <c r="H73" s="8">
        <f>SUM(H48:H72)</f>
        <v>30</v>
      </c>
      <c r="I73" s="8">
        <f aca="true" t="shared" si="6" ref="I73:O73">SUM(I48:I72)-I62-I64</f>
        <v>371</v>
      </c>
      <c r="J73" s="8">
        <f t="shared" si="6"/>
        <v>108</v>
      </c>
      <c r="K73" s="8">
        <f t="shared" si="6"/>
        <v>81</v>
      </c>
      <c r="L73" s="8">
        <f t="shared" si="6"/>
        <v>13</v>
      </c>
      <c r="M73" s="8">
        <f t="shared" si="6"/>
        <v>94</v>
      </c>
      <c r="N73" s="8">
        <f t="shared" si="6"/>
        <v>55</v>
      </c>
      <c r="O73" s="8">
        <f t="shared" si="6"/>
        <v>20</v>
      </c>
      <c r="P73" s="8"/>
      <c r="Q73" s="165"/>
      <c r="R73" s="113"/>
      <c r="S73" s="113"/>
      <c r="T73" s="113"/>
      <c r="U73" s="135"/>
    </row>
    <row r="74" spans="1:21" s="1" customFormat="1" ht="12.75">
      <c r="A74" s="3"/>
      <c r="B74" s="59" t="s">
        <v>76</v>
      </c>
      <c r="C74" s="60"/>
      <c r="D74" s="60"/>
      <c r="E74" s="60"/>
      <c r="F74" s="7"/>
      <c r="G74" s="7"/>
      <c r="H74" s="7"/>
      <c r="I74" s="205">
        <f>SUM(J73:L73)</f>
        <v>202</v>
      </c>
      <c r="J74" s="205"/>
      <c r="K74" s="205"/>
      <c r="L74" s="205">
        <f>SUM(M73:O73)</f>
        <v>169</v>
      </c>
      <c r="M74" s="205"/>
      <c r="N74" s="205"/>
      <c r="O74" s="12"/>
      <c r="P74" s="2"/>
      <c r="Q74" s="165"/>
      <c r="R74" s="113"/>
      <c r="S74" s="113"/>
      <c r="T74" s="113"/>
      <c r="U74" s="129"/>
    </row>
    <row r="75" spans="1:21" s="9" customFormat="1" ht="12.75">
      <c r="A75" s="7"/>
      <c r="B75" s="7" t="s">
        <v>75</v>
      </c>
      <c r="C75" s="8">
        <f>COUNT(C48:C72)</f>
        <v>5</v>
      </c>
      <c r="D75" s="8"/>
      <c r="E75" s="7"/>
      <c r="F75" s="8">
        <f>SUM(F48:F72)</f>
        <v>60</v>
      </c>
      <c r="G75" s="8">
        <f>SUM(G48:G72)</f>
        <v>30</v>
      </c>
      <c r="H75" s="8">
        <f>SUM(H48:H72)</f>
        <v>30</v>
      </c>
      <c r="I75" s="8">
        <f aca="true" t="shared" si="7" ref="I75:O75">SUM(I48:I72)-I61-I63</f>
        <v>371</v>
      </c>
      <c r="J75" s="8">
        <f t="shared" si="7"/>
        <v>108</v>
      </c>
      <c r="K75" s="8">
        <f t="shared" si="7"/>
        <v>81</v>
      </c>
      <c r="L75" s="8">
        <f t="shared" si="7"/>
        <v>13</v>
      </c>
      <c r="M75" s="8">
        <f t="shared" si="7"/>
        <v>89</v>
      </c>
      <c r="N75" s="8">
        <f t="shared" si="7"/>
        <v>60</v>
      </c>
      <c r="O75" s="8">
        <f t="shared" si="7"/>
        <v>20</v>
      </c>
      <c r="P75" s="8"/>
      <c r="Q75" s="165"/>
      <c r="R75" s="113"/>
      <c r="S75" s="113"/>
      <c r="T75" s="113"/>
      <c r="U75" s="135"/>
    </row>
    <row r="76" spans="1:21" s="1" customFormat="1" ht="12.75">
      <c r="A76" s="3"/>
      <c r="B76" s="59" t="s">
        <v>77</v>
      </c>
      <c r="C76" s="60"/>
      <c r="D76" s="60"/>
      <c r="E76" s="60"/>
      <c r="F76" s="7"/>
      <c r="G76" s="7"/>
      <c r="H76" s="7"/>
      <c r="I76" s="206">
        <f>SUM(J75:L75)</f>
        <v>202</v>
      </c>
      <c r="J76" s="207"/>
      <c r="K76" s="208"/>
      <c r="L76" s="206">
        <f>SUM(M75:O75)</f>
        <v>169</v>
      </c>
      <c r="M76" s="207"/>
      <c r="N76" s="208"/>
      <c r="O76" s="12"/>
      <c r="P76" s="2"/>
      <c r="Q76" s="165"/>
      <c r="R76" s="113"/>
      <c r="S76" s="113"/>
      <c r="T76" s="113"/>
      <c r="U76" s="129"/>
    </row>
    <row r="77" spans="2:21" ht="12.75">
      <c r="B77" t="s">
        <v>63</v>
      </c>
      <c r="Q77" s="165"/>
      <c r="R77" s="113"/>
      <c r="S77" s="113"/>
      <c r="T77" s="113"/>
      <c r="U77" s="139"/>
    </row>
    <row r="78" spans="6:21" ht="12.75">
      <c r="F78" s="57"/>
      <c r="K78" s="20"/>
      <c r="L78" s="20"/>
      <c r="M78" s="20"/>
      <c r="Q78" s="165"/>
      <c r="R78" s="113"/>
      <c r="S78" s="113"/>
      <c r="T78" s="113"/>
      <c r="U78" s="139"/>
    </row>
    <row r="79" spans="2:21" ht="12.75">
      <c r="B79" s="57" t="s">
        <v>108</v>
      </c>
      <c r="G79" s="20">
        <f>SUM(F48:F64)</f>
        <v>42</v>
      </c>
      <c r="H79" s="20">
        <f>SUM(G48:G64)</f>
        <v>21</v>
      </c>
      <c r="I79" s="20">
        <f>SUM(H48:H64)</f>
        <v>21</v>
      </c>
      <c r="K79" s="20"/>
      <c r="L79" s="20"/>
      <c r="M79" s="20"/>
      <c r="Q79" s="165"/>
      <c r="R79" s="113"/>
      <c r="S79" s="113"/>
      <c r="T79" s="113"/>
      <c r="U79" s="139"/>
    </row>
    <row r="80" spans="2:21" ht="12.75">
      <c r="B80" s="57" t="s">
        <v>109</v>
      </c>
      <c r="F80" s="57"/>
      <c r="G80" s="20">
        <f>SUM(F66:F72)</f>
        <v>18</v>
      </c>
      <c r="H80" s="20">
        <f>SUM(G66:G72)</f>
        <v>9</v>
      </c>
      <c r="I80" s="20">
        <f>SUM(H66:H72)</f>
        <v>9</v>
      </c>
      <c r="K80" s="20"/>
      <c r="L80" s="20"/>
      <c r="M80" s="20"/>
      <c r="Q80" s="165"/>
      <c r="R80" s="113"/>
      <c r="S80" s="113"/>
      <c r="T80" s="113"/>
      <c r="U80" s="139"/>
    </row>
    <row r="81" spans="6:21" ht="12.75">
      <c r="F81" s="57"/>
      <c r="K81" s="20"/>
      <c r="L81" s="20"/>
      <c r="M81" s="20"/>
      <c r="Q81" s="165"/>
      <c r="R81" s="113"/>
      <c r="S81" s="113"/>
      <c r="T81" s="113"/>
      <c r="U81" s="139"/>
    </row>
    <row r="82" spans="1:21" ht="12.75">
      <c r="A82" s="1"/>
      <c r="B82" s="209"/>
      <c r="C82" s="210"/>
      <c r="D82" s="210"/>
      <c r="E82" s="210"/>
      <c r="F82" s="57"/>
      <c r="P82" s="5"/>
      <c r="Q82" s="165"/>
      <c r="R82" s="113"/>
      <c r="S82" s="113"/>
      <c r="T82" s="113"/>
      <c r="U82" s="139"/>
    </row>
    <row r="83" spans="1:21" s="88" customFormat="1" ht="12.75">
      <c r="A83" s="98"/>
      <c r="B83" s="89" t="s">
        <v>119</v>
      </c>
      <c r="F83" s="88">
        <f>SUM(F48:F51)</f>
        <v>18</v>
      </c>
      <c r="G83" s="88">
        <f aca="true" t="shared" si="8" ref="G83:O83">SUM(G48:G51)</f>
        <v>13</v>
      </c>
      <c r="H83" s="88">
        <f t="shared" si="8"/>
        <v>5</v>
      </c>
      <c r="I83" s="88">
        <f t="shared" si="8"/>
        <v>125</v>
      </c>
      <c r="J83" s="88">
        <f t="shared" si="8"/>
        <v>62</v>
      </c>
      <c r="K83" s="88">
        <f t="shared" si="8"/>
        <v>25</v>
      </c>
      <c r="L83" s="88">
        <f t="shared" si="8"/>
        <v>13</v>
      </c>
      <c r="M83" s="88">
        <f t="shared" si="8"/>
        <v>12</v>
      </c>
      <c r="N83" s="88">
        <f t="shared" si="8"/>
        <v>13</v>
      </c>
      <c r="O83" s="88">
        <f t="shared" si="8"/>
        <v>0</v>
      </c>
      <c r="Q83" s="165"/>
      <c r="R83" s="113"/>
      <c r="S83" s="113"/>
      <c r="T83" s="113"/>
      <c r="U83" s="139"/>
    </row>
    <row r="84" spans="1:21" ht="25.5">
      <c r="A84" s="1"/>
      <c r="B84" s="150" t="s">
        <v>173</v>
      </c>
      <c r="C84" s="15"/>
      <c r="D84" s="15"/>
      <c r="E84" s="15"/>
      <c r="F84" s="151">
        <f>+SUM(F48:F54)-F51+SUM(F59:F60)+F61+F63+SUM(F66:F71)</f>
        <v>48</v>
      </c>
      <c r="G84" s="151">
        <f aca="true" t="shared" si="9" ref="G84:O84">+SUM(G48:G54)-G51+SUM(G59:G60)+G61+G63+SUM(G66:G71)</f>
        <v>25</v>
      </c>
      <c r="H84" s="151">
        <f t="shared" si="9"/>
        <v>23</v>
      </c>
      <c r="I84" s="151">
        <f t="shared" si="9"/>
        <v>298</v>
      </c>
      <c r="J84" s="151">
        <f t="shared" si="9"/>
        <v>83</v>
      </c>
      <c r="K84" s="151">
        <f t="shared" si="9"/>
        <v>67</v>
      </c>
      <c r="L84" s="151">
        <f t="shared" si="9"/>
        <v>13</v>
      </c>
      <c r="M84" s="151">
        <f t="shared" si="9"/>
        <v>86</v>
      </c>
      <c r="N84" s="151">
        <f t="shared" si="9"/>
        <v>29</v>
      </c>
      <c r="O84" s="151">
        <f t="shared" si="9"/>
        <v>20</v>
      </c>
      <c r="P84" s="5"/>
      <c r="Q84" s="165"/>
      <c r="R84" s="113"/>
      <c r="S84" s="113"/>
      <c r="T84" s="113"/>
      <c r="U84" s="139"/>
    </row>
    <row r="85" spans="1:21" ht="12.75">
      <c r="A85" s="1"/>
      <c r="B85" s="24"/>
      <c r="C85" s="24"/>
      <c r="D85" s="24"/>
      <c r="E85" s="24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5"/>
      <c r="Q85" s="165"/>
      <c r="R85" s="113"/>
      <c r="S85" s="113"/>
      <c r="T85" s="113"/>
      <c r="U85" s="139"/>
    </row>
    <row r="86" spans="1:21" ht="12.75">
      <c r="A86" s="1"/>
      <c r="B86" s="26"/>
      <c r="P86" s="5"/>
      <c r="Q86" s="165"/>
      <c r="R86" s="113"/>
      <c r="S86" s="113"/>
      <c r="T86" s="113"/>
      <c r="U86" s="139"/>
    </row>
    <row r="87" spans="1:21" ht="12.75">
      <c r="A87" s="1"/>
      <c r="B87" s="26"/>
      <c r="P87" s="5"/>
      <c r="Q87" s="165"/>
      <c r="R87" s="113"/>
      <c r="S87" s="113"/>
      <c r="T87" s="113"/>
      <c r="U87" s="139"/>
    </row>
    <row r="88" spans="1:21" ht="12.75">
      <c r="A88" s="1"/>
      <c r="B88" s="26"/>
      <c r="P88" s="5"/>
      <c r="Q88" s="165"/>
      <c r="R88" s="113"/>
      <c r="S88" s="113"/>
      <c r="T88" s="113"/>
      <c r="U88" s="139"/>
    </row>
    <row r="89" spans="2:21" ht="12.75">
      <c r="B89" s="11" t="s">
        <v>162</v>
      </c>
      <c r="D89" s="40" t="s">
        <v>24</v>
      </c>
      <c r="E89" s="15" t="s">
        <v>24</v>
      </c>
      <c r="F89" s="15" t="s">
        <v>0</v>
      </c>
      <c r="G89" s="15"/>
      <c r="H89" s="15"/>
      <c r="I89" s="15"/>
      <c r="J89" s="11"/>
      <c r="K89" s="11"/>
      <c r="L89" s="11"/>
      <c r="M89" s="11"/>
      <c r="N89" s="11"/>
      <c r="O89" s="11"/>
      <c r="Q89" s="165"/>
      <c r="R89" s="113"/>
      <c r="S89" s="113"/>
      <c r="T89" s="113"/>
      <c r="U89" s="139"/>
    </row>
    <row r="90" spans="2:21" ht="12.75">
      <c r="B90" t="s">
        <v>126</v>
      </c>
      <c r="D90" s="31">
        <f>I90/I93</f>
        <v>0.4553846153846154</v>
      </c>
      <c r="E90" s="31">
        <f>J90/J93</f>
        <v>0.4553846153846154</v>
      </c>
      <c r="F90" s="15" t="s">
        <v>25</v>
      </c>
      <c r="G90" s="15"/>
      <c r="H90" s="15"/>
      <c r="I90" s="15">
        <f>J124+M124</f>
        <v>148</v>
      </c>
      <c r="J90" s="15">
        <f>J126+M126</f>
        <v>148</v>
      </c>
      <c r="K90" s="11"/>
      <c r="L90" s="11"/>
      <c r="M90" s="11"/>
      <c r="N90" s="11"/>
      <c r="O90" s="11"/>
      <c r="Q90" s="165"/>
      <c r="R90" s="113"/>
      <c r="S90" s="113"/>
      <c r="T90" s="113"/>
      <c r="U90" s="139"/>
    </row>
    <row r="91" spans="2:21" ht="12.75">
      <c r="B91" t="s">
        <v>49</v>
      </c>
      <c r="D91" s="31">
        <f>I91/I93</f>
        <v>0.40615384615384614</v>
      </c>
      <c r="E91" s="31">
        <f>J91/J93</f>
        <v>0.40615384615384614</v>
      </c>
      <c r="F91" s="15" t="s">
        <v>26</v>
      </c>
      <c r="G91" s="15"/>
      <c r="H91" s="15"/>
      <c r="I91" s="15">
        <f>K124+N124</f>
        <v>132</v>
      </c>
      <c r="J91" s="15">
        <f>K126+N126</f>
        <v>132</v>
      </c>
      <c r="K91" s="11"/>
      <c r="L91" s="11"/>
      <c r="M91" s="11"/>
      <c r="N91" s="11"/>
      <c r="O91" s="11"/>
      <c r="Q91" s="165"/>
      <c r="R91" s="113"/>
      <c r="S91" s="113"/>
      <c r="T91" s="113"/>
      <c r="U91" s="139"/>
    </row>
    <row r="92" spans="2:21" ht="12.75">
      <c r="B92" t="s">
        <v>18</v>
      </c>
      <c r="D92" s="31">
        <f>I92/I93</f>
        <v>0.13846153846153847</v>
      </c>
      <c r="E92" s="31">
        <f>J92/J93</f>
        <v>0.13846153846153847</v>
      </c>
      <c r="F92" s="15" t="s">
        <v>27</v>
      </c>
      <c r="G92" s="15"/>
      <c r="H92" s="15"/>
      <c r="I92" s="15">
        <f>L124+O124</f>
        <v>45</v>
      </c>
      <c r="J92" s="15">
        <f>L126+O126</f>
        <v>45</v>
      </c>
      <c r="K92" s="11"/>
      <c r="L92" s="11"/>
      <c r="M92" s="11"/>
      <c r="N92" s="11"/>
      <c r="O92" s="11"/>
      <c r="Q92" s="165"/>
      <c r="R92" s="113"/>
      <c r="S92" s="113"/>
      <c r="T92" s="113"/>
      <c r="U92" s="139"/>
    </row>
    <row r="93" spans="2:21" ht="12.75">
      <c r="B93" t="s">
        <v>29</v>
      </c>
      <c r="D93" s="31">
        <f>SUM(D90:D92)</f>
        <v>1</v>
      </c>
      <c r="E93" s="31">
        <f>SUM(E90:E92)</f>
        <v>1</v>
      </c>
      <c r="F93" s="15" t="s">
        <v>2</v>
      </c>
      <c r="G93" s="15"/>
      <c r="H93" s="15"/>
      <c r="I93" s="15">
        <f>SUM(I90:I92)</f>
        <v>325</v>
      </c>
      <c r="J93" s="15">
        <f>SUM(J90:J92)</f>
        <v>325</v>
      </c>
      <c r="K93" s="11"/>
      <c r="L93" s="11"/>
      <c r="M93" s="11"/>
      <c r="N93" s="11"/>
      <c r="O93" s="11"/>
      <c r="Q93" s="165"/>
      <c r="R93" s="113"/>
      <c r="S93" s="113"/>
      <c r="T93" s="113"/>
      <c r="U93" s="139"/>
    </row>
    <row r="94" spans="2:21" ht="12.75">
      <c r="B94" t="s">
        <v>113</v>
      </c>
      <c r="Q94" s="165"/>
      <c r="R94" s="113"/>
      <c r="S94" s="113"/>
      <c r="T94" s="113"/>
      <c r="U94" s="139"/>
    </row>
    <row r="95" spans="1:21" ht="12.75" customHeight="1">
      <c r="A95" s="195" t="s">
        <v>19</v>
      </c>
      <c r="B95" s="197" t="s">
        <v>3</v>
      </c>
      <c r="C95" s="197" t="s">
        <v>104</v>
      </c>
      <c r="D95" s="197"/>
      <c r="E95" s="197"/>
      <c r="F95" s="192" t="s">
        <v>4</v>
      </c>
      <c r="G95" s="193"/>
      <c r="H95" s="194"/>
      <c r="I95" s="196" t="s">
        <v>5</v>
      </c>
      <c r="J95" s="213"/>
      <c r="K95" s="213"/>
      <c r="L95" s="213"/>
      <c r="M95" s="213"/>
      <c r="N95" s="213"/>
      <c r="O95" s="214"/>
      <c r="P95" s="198" t="s">
        <v>143</v>
      </c>
      <c r="Q95" s="165"/>
      <c r="R95" s="113"/>
      <c r="S95" s="113"/>
      <c r="T95" s="113"/>
      <c r="U95" s="139"/>
    </row>
    <row r="96" spans="1:21" s="1" customFormat="1" ht="12.75">
      <c r="A96" s="195"/>
      <c r="B96" s="211"/>
      <c r="C96" s="188" t="s">
        <v>6</v>
      </c>
      <c r="D96" s="182" t="s">
        <v>105</v>
      </c>
      <c r="E96" s="182" t="s">
        <v>106</v>
      </c>
      <c r="F96" s="188" t="s">
        <v>55</v>
      </c>
      <c r="G96" s="188" t="s">
        <v>102</v>
      </c>
      <c r="H96" s="188" t="s">
        <v>103</v>
      </c>
      <c r="I96" s="182" t="s">
        <v>107</v>
      </c>
      <c r="J96" s="201" t="s">
        <v>102</v>
      </c>
      <c r="K96" s="202"/>
      <c r="L96" s="203"/>
      <c r="M96" s="201" t="s">
        <v>103</v>
      </c>
      <c r="N96" s="202"/>
      <c r="O96" s="203"/>
      <c r="P96" s="199"/>
      <c r="Q96" s="165"/>
      <c r="R96" s="113"/>
      <c r="S96" s="113"/>
      <c r="T96" s="113"/>
      <c r="U96" s="129"/>
    </row>
    <row r="97" spans="1:21" s="1" customFormat="1" ht="12.75">
      <c r="A97" s="195"/>
      <c r="B97" s="212"/>
      <c r="C97" s="189"/>
      <c r="D97" s="187"/>
      <c r="E97" s="187"/>
      <c r="F97" s="189"/>
      <c r="G97" s="189"/>
      <c r="H97" s="189"/>
      <c r="I97" s="187"/>
      <c r="J97" s="37" t="s">
        <v>7</v>
      </c>
      <c r="K97" s="38" t="s">
        <v>8</v>
      </c>
      <c r="L97" s="38" t="s">
        <v>9</v>
      </c>
      <c r="M97" s="38" t="s">
        <v>7</v>
      </c>
      <c r="N97" s="38" t="s">
        <v>8</v>
      </c>
      <c r="O97" s="38" t="s">
        <v>9</v>
      </c>
      <c r="P97" s="200"/>
      <c r="Q97" s="165"/>
      <c r="R97" s="113"/>
      <c r="S97" s="113"/>
      <c r="T97" s="113"/>
      <c r="U97" s="129"/>
    </row>
    <row r="98" spans="1:21" s="16" customFormat="1" ht="12.75">
      <c r="A98" s="80">
        <f>A97+1</f>
        <v>1</v>
      </c>
      <c r="B98" s="96" t="s">
        <v>41</v>
      </c>
      <c r="C98" s="25">
        <v>5</v>
      </c>
      <c r="D98" s="25">
        <v>5</v>
      </c>
      <c r="E98" s="25"/>
      <c r="F98" s="12">
        <f>G98+H98</f>
        <v>4</v>
      </c>
      <c r="G98" s="25">
        <v>4</v>
      </c>
      <c r="H98" s="25"/>
      <c r="I98" s="25">
        <v>25</v>
      </c>
      <c r="J98" s="12">
        <v>12</v>
      </c>
      <c r="K98" s="12">
        <v>13</v>
      </c>
      <c r="L98" s="12">
        <v>0</v>
      </c>
      <c r="M98" s="12">
        <v>0</v>
      </c>
      <c r="N98" s="12">
        <v>0</v>
      </c>
      <c r="O98" s="12">
        <v>0</v>
      </c>
      <c r="P98" s="2" t="s">
        <v>131</v>
      </c>
      <c r="Q98" s="165" t="s">
        <v>174</v>
      </c>
      <c r="R98" s="116"/>
      <c r="S98" s="116"/>
      <c r="T98" s="116"/>
      <c r="U98" s="129"/>
    </row>
    <row r="99" spans="1:21" s="16" customFormat="1" ht="12.75">
      <c r="A99" s="80">
        <v>2</v>
      </c>
      <c r="B99" s="18" t="s">
        <v>44</v>
      </c>
      <c r="C99" s="25">
        <v>5</v>
      </c>
      <c r="D99" s="25">
        <v>5</v>
      </c>
      <c r="E99" s="25"/>
      <c r="F99" s="12">
        <f aca="true" t="shared" si="10" ref="F99:F105">G99+H99</f>
        <v>4</v>
      </c>
      <c r="G99" s="25">
        <v>4</v>
      </c>
      <c r="H99" s="25"/>
      <c r="I99" s="25">
        <v>25</v>
      </c>
      <c r="J99" s="12">
        <v>12</v>
      </c>
      <c r="K99" s="12">
        <v>13</v>
      </c>
      <c r="L99" s="12">
        <v>0</v>
      </c>
      <c r="M99" s="12">
        <v>0</v>
      </c>
      <c r="N99" s="12">
        <v>0</v>
      </c>
      <c r="O99" s="12">
        <v>0</v>
      </c>
      <c r="P99" s="2" t="s">
        <v>139</v>
      </c>
      <c r="Q99" s="165" t="s">
        <v>174</v>
      </c>
      <c r="R99" s="117"/>
      <c r="S99" s="117"/>
      <c r="T99" s="117"/>
      <c r="U99" s="129"/>
    </row>
    <row r="100" spans="1:21" s="16" customFormat="1" ht="12.75">
      <c r="A100" s="80">
        <v>3</v>
      </c>
      <c r="B100" s="18" t="s">
        <v>45</v>
      </c>
      <c r="C100" s="12"/>
      <c r="D100" s="25">
        <v>5</v>
      </c>
      <c r="E100" s="12"/>
      <c r="F100" s="12">
        <f t="shared" si="10"/>
        <v>4</v>
      </c>
      <c r="G100" s="12">
        <v>4</v>
      </c>
      <c r="H100" s="12"/>
      <c r="I100" s="12">
        <v>25</v>
      </c>
      <c r="J100" s="12">
        <v>12</v>
      </c>
      <c r="K100" s="12">
        <v>13</v>
      </c>
      <c r="L100" s="12">
        <v>0</v>
      </c>
      <c r="M100" s="12">
        <v>0</v>
      </c>
      <c r="N100" s="12">
        <v>0</v>
      </c>
      <c r="O100" s="12">
        <v>0</v>
      </c>
      <c r="P100" s="2" t="s">
        <v>136</v>
      </c>
      <c r="Q100" s="165" t="s">
        <v>174</v>
      </c>
      <c r="R100" s="117"/>
      <c r="S100" s="117"/>
      <c r="T100" s="117"/>
      <c r="U100" s="129"/>
    </row>
    <row r="101" spans="1:21" s="16" customFormat="1" ht="12.75">
      <c r="A101" s="80">
        <v>4</v>
      </c>
      <c r="B101" s="18" t="s">
        <v>46</v>
      </c>
      <c r="C101" s="12"/>
      <c r="D101" s="12">
        <v>6</v>
      </c>
      <c r="E101" s="12"/>
      <c r="F101" s="12">
        <f t="shared" si="10"/>
        <v>4</v>
      </c>
      <c r="G101" s="12"/>
      <c r="H101" s="12">
        <v>4</v>
      </c>
      <c r="I101" s="12">
        <v>25</v>
      </c>
      <c r="J101" s="12">
        <v>0</v>
      </c>
      <c r="K101" s="12">
        <v>0</v>
      </c>
      <c r="L101" s="12">
        <v>0</v>
      </c>
      <c r="M101" s="12">
        <v>12</v>
      </c>
      <c r="N101" s="12">
        <v>13</v>
      </c>
      <c r="O101" s="12">
        <v>0</v>
      </c>
      <c r="P101" s="2" t="s">
        <v>138</v>
      </c>
      <c r="Q101" s="165" t="s">
        <v>174</v>
      </c>
      <c r="R101" s="117"/>
      <c r="S101" s="117"/>
      <c r="T101" s="117"/>
      <c r="U101" s="129"/>
    </row>
    <row r="102" spans="1:21" s="16" customFormat="1" ht="12.75">
      <c r="A102" s="80">
        <v>5</v>
      </c>
      <c r="B102" s="18" t="s">
        <v>22</v>
      </c>
      <c r="C102" s="12"/>
      <c r="D102" s="12">
        <v>6</v>
      </c>
      <c r="E102" s="12"/>
      <c r="F102" s="12">
        <f t="shared" si="10"/>
        <v>4</v>
      </c>
      <c r="G102" s="12"/>
      <c r="H102" s="12">
        <v>4</v>
      </c>
      <c r="I102" s="12">
        <v>13</v>
      </c>
      <c r="J102" s="12">
        <v>0</v>
      </c>
      <c r="K102" s="12">
        <v>0</v>
      </c>
      <c r="L102" s="12">
        <v>0</v>
      </c>
      <c r="M102" s="12">
        <v>9</v>
      </c>
      <c r="N102" s="12">
        <v>0</v>
      </c>
      <c r="O102" s="12">
        <v>4</v>
      </c>
      <c r="P102" s="2" t="s">
        <v>139</v>
      </c>
      <c r="Q102" s="165" t="s">
        <v>174</v>
      </c>
      <c r="R102" s="117"/>
      <c r="S102" s="117"/>
      <c r="T102" s="117"/>
      <c r="U102" s="129"/>
    </row>
    <row r="103" spans="1:21" s="103" customFormat="1" ht="12.75">
      <c r="A103" s="99">
        <v>6</v>
      </c>
      <c r="B103" s="100" t="s">
        <v>64</v>
      </c>
      <c r="C103" s="101"/>
      <c r="D103" s="101">
        <v>6</v>
      </c>
      <c r="E103" s="101"/>
      <c r="F103" s="12">
        <f t="shared" si="10"/>
        <v>5</v>
      </c>
      <c r="G103" s="101"/>
      <c r="H103" s="101">
        <v>5</v>
      </c>
      <c r="I103" s="101">
        <v>33</v>
      </c>
      <c r="J103" s="102">
        <v>0</v>
      </c>
      <c r="K103" s="102">
        <v>0</v>
      </c>
      <c r="L103" s="102">
        <v>0</v>
      </c>
      <c r="M103" s="102">
        <v>8</v>
      </c>
      <c r="N103" s="102">
        <v>4</v>
      </c>
      <c r="O103" s="102">
        <v>21</v>
      </c>
      <c r="P103" s="101" t="s">
        <v>130</v>
      </c>
      <c r="Q103" s="165" t="s">
        <v>174</v>
      </c>
      <c r="R103" s="117"/>
      <c r="S103" s="117"/>
      <c r="T103" s="117"/>
      <c r="U103" s="129"/>
    </row>
    <row r="104" spans="1:21" s="1" customFormat="1" ht="12.75">
      <c r="A104" s="80">
        <v>7</v>
      </c>
      <c r="B104" s="3" t="s">
        <v>149</v>
      </c>
      <c r="C104" s="12"/>
      <c r="D104" s="25"/>
      <c r="E104" s="12">
        <v>5</v>
      </c>
      <c r="F104" s="12">
        <f t="shared" si="10"/>
        <v>2</v>
      </c>
      <c r="G104" s="12">
        <v>2</v>
      </c>
      <c r="H104" s="12"/>
      <c r="I104" s="12">
        <v>12</v>
      </c>
      <c r="J104" s="12">
        <v>0</v>
      </c>
      <c r="K104" s="12">
        <v>12</v>
      </c>
      <c r="L104" s="12">
        <v>0</v>
      </c>
      <c r="M104" s="12">
        <v>0</v>
      </c>
      <c r="N104" s="12">
        <v>0</v>
      </c>
      <c r="O104" s="12">
        <v>0</v>
      </c>
      <c r="P104" s="2" t="s">
        <v>137</v>
      </c>
      <c r="Q104" s="133"/>
      <c r="R104" s="117"/>
      <c r="S104" s="117"/>
      <c r="T104" s="117"/>
      <c r="U104" s="129"/>
    </row>
    <row r="105" spans="1:21" s="1" customFormat="1" ht="12.75">
      <c r="A105" s="80">
        <v>8</v>
      </c>
      <c r="B105" s="3" t="s">
        <v>150</v>
      </c>
      <c r="C105" s="12"/>
      <c r="D105" s="25"/>
      <c r="E105" s="12">
        <v>6</v>
      </c>
      <c r="F105" s="12">
        <f t="shared" si="10"/>
        <v>6</v>
      </c>
      <c r="G105" s="12"/>
      <c r="H105" s="12">
        <v>6</v>
      </c>
      <c r="I105" s="12">
        <v>13</v>
      </c>
      <c r="J105" s="12">
        <v>0</v>
      </c>
      <c r="K105" s="12">
        <v>0</v>
      </c>
      <c r="L105" s="12">
        <v>0</v>
      </c>
      <c r="M105" s="12">
        <v>0</v>
      </c>
      <c r="N105" s="12">
        <v>13</v>
      </c>
      <c r="O105" s="12">
        <v>0</v>
      </c>
      <c r="P105" s="2" t="s">
        <v>137</v>
      </c>
      <c r="Q105" s="133"/>
      <c r="R105" s="117"/>
      <c r="S105" s="117"/>
      <c r="T105" s="117"/>
      <c r="U105" s="129"/>
    </row>
    <row r="106" spans="1:21" s="1" customFormat="1" ht="12.75">
      <c r="A106" s="80">
        <v>9</v>
      </c>
      <c r="B106" s="18" t="s">
        <v>50</v>
      </c>
      <c r="C106" s="12"/>
      <c r="D106" s="25">
        <v>5</v>
      </c>
      <c r="E106" s="12"/>
      <c r="F106" s="12">
        <v>2</v>
      </c>
      <c r="G106" s="12">
        <v>2</v>
      </c>
      <c r="H106" s="12"/>
      <c r="I106" s="12">
        <v>12</v>
      </c>
      <c r="J106" s="12">
        <v>3</v>
      </c>
      <c r="K106" s="12">
        <v>5</v>
      </c>
      <c r="L106" s="12">
        <v>4</v>
      </c>
      <c r="M106" s="12">
        <v>0</v>
      </c>
      <c r="N106" s="12">
        <v>0</v>
      </c>
      <c r="O106" s="12">
        <v>0</v>
      </c>
      <c r="P106" s="2" t="s">
        <v>130</v>
      </c>
      <c r="Q106" s="133" t="s">
        <v>174</v>
      </c>
      <c r="R106" s="117"/>
      <c r="S106" s="117"/>
      <c r="T106" s="117"/>
      <c r="U106" s="129"/>
    </row>
    <row r="107" spans="1:21" s="1" customFormat="1" ht="12.75">
      <c r="A107" s="80">
        <v>10</v>
      </c>
      <c r="B107" s="18" t="s">
        <v>20</v>
      </c>
      <c r="C107" s="25"/>
      <c r="D107" s="25">
        <v>5</v>
      </c>
      <c r="E107" s="25"/>
      <c r="F107" s="12">
        <v>2</v>
      </c>
      <c r="G107" s="25">
        <v>2</v>
      </c>
      <c r="H107" s="25"/>
      <c r="I107" s="25">
        <v>10</v>
      </c>
      <c r="J107" s="12">
        <v>3</v>
      </c>
      <c r="K107" s="12">
        <v>0</v>
      </c>
      <c r="L107" s="12">
        <v>7</v>
      </c>
      <c r="M107" s="12">
        <v>0</v>
      </c>
      <c r="N107" s="12">
        <v>0</v>
      </c>
      <c r="O107" s="12">
        <v>0</v>
      </c>
      <c r="P107" s="2" t="s">
        <v>130</v>
      </c>
      <c r="Q107" s="133" t="s">
        <v>174</v>
      </c>
      <c r="R107" s="117"/>
      <c r="S107" s="117"/>
      <c r="T107" s="117"/>
      <c r="U107" s="129"/>
    </row>
    <row r="108" spans="1:21" s="1" customFormat="1" ht="12.75">
      <c r="A108" s="80">
        <v>11</v>
      </c>
      <c r="B108" s="18" t="s">
        <v>42</v>
      </c>
      <c r="C108" s="12"/>
      <c r="D108" s="25">
        <v>5</v>
      </c>
      <c r="E108" s="12"/>
      <c r="F108" s="12">
        <v>1</v>
      </c>
      <c r="G108" s="12">
        <v>1</v>
      </c>
      <c r="H108" s="12"/>
      <c r="I108" s="12">
        <v>7</v>
      </c>
      <c r="J108" s="12">
        <v>7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2" t="s">
        <v>138</v>
      </c>
      <c r="Q108" s="133" t="s">
        <v>174</v>
      </c>
      <c r="R108" s="117"/>
      <c r="S108" s="117"/>
      <c r="T108" s="117"/>
      <c r="U108" s="129"/>
    </row>
    <row r="109" spans="1:21" s="1" customFormat="1" ht="12.75">
      <c r="A109" s="38" t="s">
        <v>68</v>
      </c>
      <c r="B109" s="18" t="s">
        <v>54</v>
      </c>
      <c r="C109" s="12"/>
      <c r="D109" s="25">
        <v>5</v>
      </c>
      <c r="E109" s="12"/>
      <c r="F109" s="185">
        <v>1</v>
      </c>
      <c r="G109" s="185">
        <v>1</v>
      </c>
      <c r="H109" s="12"/>
      <c r="I109" s="12">
        <v>8</v>
      </c>
      <c r="J109" s="12">
        <v>8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82" t="s">
        <v>165</v>
      </c>
      <c r="Q109" s="181" t="s">
        <v>174</v>
      </c>
      <c r="R109" s="180"/>
      <c r="S109" s="180"/>
      <c r="T109" s="180"/>
      <c r="U109" s="179"/>
    </row>
    <row r="110" spans="1:21" s="1" customFormat="1" ht="12.75">
      <c r="A110" s="38" t="s">
        <v>69</v>
      </c>
      <c r="B110" s="18" t="s">
        <v>51</v>
      </c>
      <c r="C110" s="12"/>
      <c r="D110" s="12">
        <v>5</v>
      </c>
      <c r="E110" s="12"/>
      <c r="F110" s="186"/>
      <c r="G110" s="186"/>
      <c r="H110" s="12"/>
      <c r="I110" s="12">
        <v>8</v>
      </c>
      <c r="J110" s="19">
        <v>8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83"/>
      <c r="Q110" s="181"/>
      <c r="R110" s="180"/>
      <c r="S110" s="180"/>
      <c r="T110" s="180"/>
      <c r="U110" s="179"/>
    </row>
    <row r="111" spans="1:21" s="1" customFormat="1" ht="12.75" customHeight="1">
      <c r="A111" s="38" t="s">
        <v>70</v>
      </c>
      <c r="B111" s="104" t="s">
        <v>128</v>
      </c>
      <c r="C111" s="80">
        <v>5</v>
      </c>
      <c r="D111" s="87">
        <v>5</v>
      </c>
      <c r="E111" s="80"/>
      <c r="F111" s="185">
        <v>2</v>
      </c>
      <c r="G111" s="185">
        <v>2</v>
      </c>
      <c r="H111" s="80"/>
      <c r="I111" s="80">
        <v>13</v>
      </c>
      <c r="J111" s="80">
        <v>8</v>
      </c>
      <c r="K111" s="80">
        <v>5</v>
      </c>
      <c r="L111" s="80">
        <v>0</v>
      </c>
      <c r="M111" s="80">
        <v>0</v>
      </c>
      <c r="N111" s="80">
        <v>0</v>
      </c>
      <c r="O111" s="80">
        <v>0</v>
      </c>
      <c r="P111" s="184" t="s">
        <v>176</v>
      </c>
      <c r="Q111" s="181" t="s">
        <v>174</v>
      </c>
      <c r="R111" s="180"/>
      <c r="S111" s="180"/>
      <c r="T111" s="180"/>
      <c r="U111" s="179"/>
    </row>
    <row r="112" spans="1:21" ht="12.75" customHeight="1">
      <c r="A112" s="38" t="s">
        <v>71</v>
      </c>
      <c r="B112" s="18" t="s">
        <v>43</v>
      </c>
      <c r="C112" s="80">
        <v>5</v>
      </c>
      <c r="D112" s="87">
        <v>5</v>
      </c>
      <c r="E112" s="80"/>
      <c r="F112" s="186"/>
      <c r="G112" s="186"/>
      <c r="H112" s="80"/>
      <c r="I112" s="80">
        <v>13</v>
      </c>
      <c r="J112" s="97">
        <v>8</v>
      </c>
      <c r="K112" s="97">
        <v>5</v>
      </c>
      <c r="L112" s="97">
        <v>0</v>
      </c>
      <c r="M112" s="97">
        <v>0</v>
      </c>
      <c r="N112" s="97">
        <v>0</v>
      </c>
      <c r="O112" s="97">
        <v>0</v>
      </c>
      <c r="P112" s="183"/>
      <c r="Q112" s="181"/>
      <c r="R112" s="180"/>
      <c r="S112" s="180"/>
      <c r="T112" s="180"/>
      <c r="U112" s="179"/>
    </row>
    <row r="113" spans="1:21" s="1" customFormat="1" ht="12.75" customHeight="1">
      <c r="A113" s="38">
        <v>14</v>
      </c>
      <c r="B113" s="3" t="s">
        <v>160</v>
      </c>
      <c r="C113" s="12">
        <v>6</v>
      </c>
      <c r="D113" s="12">
        <v>6</v>
      </c>
      <c r="E113" s="12"/>
      <c r="F113" s="147">
        <v>1</v>
      </c>
      <c r="G113" s="12"/>
      <c r="H113" s="147">
        <v>1</v>
      </c>
      <c r="I113" s="12">
        <v>12</v>
      </c>
      <c r="J113" s="12">
        <v>0</v>
      </c>
      <c r="K113" s="12">
        <v>0</v>
      </c>
      <c r="L113" s="12">
        <v>0</v>
      </c>
      <c r="M113" s="12">
        <v>7</v>
      </c>
      <c r="N113" s="12">
        <v>5</v>
      </c>
      <c r="O113" s="12">
        <v>0</v>
      </c>
      <c r="P113" s="148" t="s">
        <v>138</v>
      </c>
      <c r="Q113" s="170" t="s">
        <v>174</v>
      </c>
      <c r="R113" s="117"/>
      <c r="S113" s="117"/>
      <c r="T113" s="117"/>
      <c r="U113" s="129"/>
    </row>
    <row r="114" spans="1:21" s="1" customFormat="1" ht="12.75" customHeight="1">
      <c r="A114" s="38" t="s">
        <v>151</v>
      </c>
      <c r="B114" s="61" t="s">
        <v>47</v>
      </c>
      <c r="C114" s="87"/>
      <c r="D114" s="87">
        <v>6</v>
      </c>
      <c r="E114" s="87"/>
      <c r="F114" s="185">
        <v>1</v>
      </c>
      <c r="G114" s="87"/>
      <c r="H114" s="185">
        <v>1</v>
      </c>
      <c r="I114" s="87">
        <v>10</v>
      </c>
      <c r="J114" s="80">
        <v>0</v>
      </c>
      <c r="K114" s="80">
        <v>0</v>
      </c>
      <c r="L114" s="80">
        <v>0</v>
      </c>
      <c r="M114" s="80">
        <v>10</v>
      </c>
      <c r="N114" s="80">
        <v>0</v>
      </c>
      <c r="O114" s="80">
        <v>0</v>
      </c>
      <c r="P114" s="182" t="s">
        <v>166</v>
      </c>
      <c r="Q114" s="181" t="s">
        <v>174</v>
      </c>
      <c r="R114" s="180"/>
      <c r="S114" s="180"/>
      <c r="T114" s="180"/>
      <c r="U114" s="179"/>
    </row>
    <row r="115" spans="1:21" s="1" customFormat="1" ht="12.75" customHeight="1">
      <c r="A115" s="38" t="s">
        <v>152</v>
      </c>
      <c r="B115" s="61" t="s">
        <v>67</v>
      </c>
      <c r="C115" s="80"/>
      <c r="D115" s="80">
        <v>6</v>
      </c>
      <c r="E115" s="80"/>
      <c r="F115" s="186"/>
      <c r="G115" s="80"/>
      <c r="H115" s="186"/>
      <c r="I115" s="80">
        <v>10</v>
      </c>
      <c r="J115" s="97">
        <v>0</v>
      </c>
      <c r="K115" s="97">
        <v>0</v>
      </c>
      <c r="L115" s="97">
        <v>0</v>
      </c>
      <c r="M115" s="97">
        <v>10</v>
      </c>
      <c r="N115" s="97">
        <v>0</v>
      </c>
      <c r="O115" s="97">
        <v>0</v>
      </c>
      <c r="P115" s="183"/>
      <c r="Q115" s="181"/>
      <c r="R115" s="180"/>
      <c r="S115" s="180"/>
      <c r="T115" s="180"/>
      <c r="U115" s="179"/>
    </row>
    <row r="116" spans="1:21" s="1" customFormat="1" ht="12.75">
      <c r="A116" s="3"/>
      <c r="B116" s="86" t="s">
        <v>57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2"/>
      <c r="Q116" s="133"/>
      <c r="R116" s="117"/>
      <c r="S116" s="117"/>
      <c r="T116" s="117"/>
      <c r="U116" s="129"/>
    </row>
    <row r="117" spans="1:21" s="81" customFormat="1" ht="12.75" customHeight="1">
      <c r="A117" s="78">
        <v>16</v>
      </c>
      <c r="B117" s="79" t="s">
        <v>87</v>
      </c>
      <c r="C117" s="38"/>
      <c r="D117" s="38">
        <v>5</v>
      </c>
      <c r="E117" s="38"/>
      <c r="F117" s="80">
        <f aca="true" t="shared" si="11" ref="F117:F123">G117+H117</f>
        <v>1</v>
      </c>
      <c r="G117" s="38">
        <v>1</v>
      </c>
      <c r="H117" s="38"/>
      <c r="I117" s="38">
        <v>10</v>
      </c>
      <c r="J117" s="38">
        <v>5</v>
      </c>
      <c r="K117" s="38">
        <v>5</v>
      </c>
      <c r="L117" s="38">
        <v>0</v>
      </c>
      <c r="M117" s="38">
        <v>0</v>
      </c>
      <c r="N117" s="38">
        <v>0</v>
      </c>
      <c r="O117" s="38">
        <v>0</v>
      </c>
      <c r="P117" s="80" t="s">
        <v>136</v>
      </c>
      <c r="Q117" s="133" t="s">
        <v>174</v>
      </c>
      <c r="R117" s="117"/>
      <c r="S117" s="117"/>
      <c r="T117" s="117"/>
      <c r="U117" s="129"/>
    </row>
    <row r="118" spans="1:21" s="1" customFormat="1" ht="12.75">
      <c r="A118" s="3">
        <v>17</v>
      </c>
      <c r="B118" s="61" t="s">
        <v>88</v>
      </c>
      <c r="C118" s="2">
        <v>5</v>
      </c>
      <c r="D118" s="2">
        <v>5</v>
      </c>
      <c r="E118" s="2"/>
      <c r="F118" s="12">
        <f t="shared" si="11"/>
        <v>4</v>
      </c>
      <c r="G118" s="2">
        <v>4</v>
      </c>
      <c r="H118" s="2"/>
      <c r="I118" s="2">
        <v>18</v>
      </c>
      <c r="J118" s="2">
        <v>7</v>
      </c>
      <c r="K118" s="2">
        <v>8</v>
      </c>
      <c r="L118" s="2">
        <v>3</v>
      </c>
      <c r="M118" s="2">
        <v>0</v>
      </c>
      <c r="N118" s="2">
        <v>0</v>
      </c>
      <c r="O118" s="2">
        <v>0</v>
      </c>
      <c r="P118" s="2" t="s">
        <v>138</v>
      </c>
      <c r="Q118" s="133" t="s">
        <v>174</v>
      </c>
      <c r="R118" s="117"/>
      <c r="S118" s="117"/>
      <c r="T118" s="117"/>
      <c r="U118" s="129"/>
    </row>
    <row r="119" spans="1:21" s="1" customFormat="1" ht="12.75">
      <c r="A119" s="99">
        <v>18</v>
      </c>
      <c r="B119" s="109" t="s">
        <v>89</v>
      </c>
      <c r="C119" s="101"/>
      <c r="D119" s="99">
        <v>5</v>
      </c>
      <c r="E119" s="99"/>
      <c r="F119" s="99">
        <f t="shared" si="11"/>
        <v>1</v>
      </c>
      <c r="G119" s="99">
        <v>1</v>
      </c>
      <c r="H119" s="99"/>
      <c r="I119" s="99">
        <v>10</v>
      </c>
      <c r="J119" s="99">
        <v>6</v>
      </c>
      <c r="K119" s="99">
        <v>0</v>
      </c>
      <c r="L119" s="99">
        <v>4</v>
      </c>
      <c r="M119" s="99">
        <v>0</v>
      </c>
      <c r="N119" s="99">
        <v>0</v>
      </c>
      <c r="O119" s="99">
        <v>0</v>
      </c>
      <c r="P119" s="99" t="s">
        <v>130</v>
      </c>
      <c r="Q119" s="133" t="s">
        <v>174</v>
      </c>
      <c r="R119" s="117"/>
      <c r="S119" s="117"/>
      <c r="T119" s="117"/>
      <c r="U119" s="129"/>
    </row>
    <row r="120" spans="1:21" s="1" customFormat="1" ht="12.75">
      <c r="A120" s="100">
        <v>19</v>
      </c>
      <c r="B120" s="100" t="s">
        <v>90</v>
      </c>
      <c r="C120" s="101"/>
      <c r="D120" s="101">
        <v>5</v>
      </c>
      <c r="E120" s="101"/>
      <c r="F120" s="101">
        <f t="shared" si="11"/>
        <v>2</v>
      </c>
      <c r="G120" s="101">
        <v>2</v>
      </c>
      <c r="H120" s="101"/>
      <c r="I120" s="101">
        <v>13</v>
      </c>
      <c r="J120" s="101">
        <v>0</v>
      </c>
      <c r="K120" s="101">
        <v>11</v>
      </c>
      <c r="L120" s="101">
        <v>2</v>
      </c>
      <c r="M120" s="101">
        <v>0</v>
      </c>
      <c r="N120" s="101">
        <v>0</v>
      </c>
      <c r="O120" s="101">
        <v>0</v>
      </c>
      <c r="P120" s="101" t="s">
        <v>131</v>
      </c>
      <c r="Q120" s="133" t="s">
        <v>174</v>
      </c>
      <c r="R120" s="117"/>
      <c r="S120" s="117"/>
      <c r="T120" s="117"/>
      <c r="U120" s="129"/>
    </row>
    <row r="121" spans="1:21" s="1" customFormat="1" ht="12.75">
      <c r="A121" s="3">
        <v>20</v>
      </c>
      <c r="B121" s="3" t="s">
        <v>91</v>
      </c>
      <c r="C121" s="2"/>
      <c r="D121" s="2">
        <v>6</v>
      </c>
      <c r="E121" s="2"/>
      <c r="F121" s="12">
        <f t="shared" si="11"/>
        <v>1</v>
      </c>
      <c r="G121" s="2"/>
      <c r="H121" s="2">
        <v>1</v>
      </c>
      <c r="I121" s="2">
        <v>10</v>
      </c>
      <c r="J121" s="2">
        <v>0</v>
      </c>
      <c r="K121" s="2">
        <v>0</v>
      </c>
      <c r="L121" s="2">
        <v>0</v>
      </c>
      <c r="M121" s="2">
        <v>5</v>
      </c>
      <c r="N121" s="2">
        <v>5</v>
      </c>
      <c r="O121" s="2">
        <v>0</v>
      </c>
      <c r="P121" s="2" t="s">
        <v>140</v>
      </c>
      <c r="Q121" s="133" t="s">
        <v>174</v>
      </c>
      <c r="R121" s="117"/>
      <c r="S121" s="117"/>
      <c r="T121" s="117"/>
      <c r="U121" s="129"/>
    </row>
    <row r="122" spans="1:21" s="1" customFormat="1" ht="12.75">
      <c r="A122" s="3">
        <v>21</v>
      </c>
      <c r="B122" s="3" t="s">
        <v>92</v>
      </c>
      <c r="C122" s="2">
        <v>6</v>
      </c>
      <c r="D122" s="2">
        <v>6</v>
      </c>
      <c r="E122" s="2"/>
      <c r="F122" s="12">
        <f t="shared" si="11"/>
        <v>4</v>
      </c>
      <c r="G122" s="2"/>
      <c r="H122" s="2">
        <v>4</v>
      </c>
      <c r="I122" s="2">
        <v>13</v>
      </c>
      <c r="J122" s="2">
        <v>0</v>
      </c>
      <c r="K122" s="2">
        <v>0</v>
      </c>
      <c r="L122" s="2">
        <v>0</v>
      </c>
      <c r="M122" s="2">
        <v>6</v>
      </c>
      <c r="N122" s="2">
        <v>7</v>
      </c>
      <c r="O122" s="2">
        <v>0</v>
      </c>
      <c r="P122" s="2" t="s">
        <v>138</v>
      </c>
      <c r="Q122" s="133" t="s">
        <v>174</v>
      </c>
      <c r="R122" s="117"/>
      <c r="S122" s="117"/>
      <c r="T122" s="117"/>
      <c r="U122" s="129"/>
    </row>
    <row r="123" spans="1:21" s="1" customFormat="1" ht="12.75">
      <c r="A123" s="3">
        <v>22</v>
      </c>
      <c r="B123" s="3" t="s">
        <v>86</v>
      </c>
      <c r="C123" s="2"/>
      <c r="D123" s="2">
        <v>6</v>
      </c>
      <c r="E123" s="2"/>
      <c r="F123" s="12">
        <f t="shared" si="11"/>
        <v>4</v>
      </c>
      <c r="G123" s="2"/>
      <c r="H123" s="2">
        <v>4</v>
      </c>
      <c r="I123" s="2">
        <v>8</v>
      </c>
      <c r="J123" s="2">
        <v>0</v>
      </c>
      <c r="K123" s="2">
        <v>0</v>
      </c>
      <c r="L123" s="2">
        <v>0</v>
      </c>
      <c r="M123" s="2">
        <v>8</v>
      </c>
      <c r="N123" s="2">
        <v>0</v>
      </c>
      <c r="O123" s="2">
        <v>0</v>
      </c>
      <c r="P123" s="2" t="s">
        <v>137</v>
      </c>
      <c r="Q123" s="133"/>
      <c r="R123" s="117"/>
      <c r="S123" s="117"/>
      <c r="T123" s="117"/>
      <c r="U123" s="129"/>
    </row>
    <row r="124" spans="1:21" s="9" customFormat="1" ht="12.75">
      <c r="A124" s="7"/>
      <c r="B124" s="7" t="s">
        <v>74</v>
      </c>
      <c r="C124" s="8">
        <v>6</v>
      </c>
      <c r="D124" s="7"/>
      <c r="E124" s="7"/>
      <c r="F124" s="8">
        <f>SUM(F98:F123)</f>
        <v>60</v>
      </c>
      <c r="G124" s="8">
        <f>SUM(G98:G123)</f>
        <v>30</v>
      </c>
      <c r="H124" s="8">
        <f>SUM(H98:H123)</f>
        <v>30</v>
      </c>
      <c r="I124" s="8">
        <f>SUM(I98:I123)-I110-I112-I115</f>
        <v>325</v>
      </c>
      <c r="J124" s="8">
        <f aca="true" t="shared" si="12" ref="J124:O124">SUM(J98:J123)-J110-J112-J115</f>
        <v>83</v>
      </c>
      <c r="K124" s="8">
        <f t="shared" si="12"/>
        <v>85</v>
      </c>
      <c r="L124" s="8">
        <f t="shared" si="12"/>
        <v>20</v>
      </c>
      <c r="M124" s="8">
        <f t="shared" si="12"/>
        <v>65</v>
      </c>
      <c r="N124" s="8">
        <f t="shared" si="12"/>
        <v>47</v>
      </c>
      <c r="O124" s="8">
        <f t="shared" si="12"/>
        <v>25</v>
      </c>
      <c r="P124" s="7"/>
      <c r="Q124" s="65"/>
      <c r="R124" s="36"/>
      <c r="S124" s="36"/>
      <c r="T124" s="36"/>
      <c r="U124" s="135"/>
    </row>
    <row r="125" spans="1:21" s="11" customFormat="1" ht="12.75">
      <c r="A125" s="62"/>
      <c r="B125" s="62" t="s">
        <v>76</v>
      </c>
      <c r="C125" s="63"/>
      <c r="D125" s="62"/>
      <c r="E125" s="62"/>
      <c r="F125" s="62"/>
      <c r="G125" s="62"/>
      <c r="H125" s="62"/>
      <c r="I125" s="62"/>
      <c r="J125" s="215">
        <f>SUM(J124:L124)</f>
        <v>188</v>
      </c>
      <c r="K125" s="215"/>
      <c r="L125" s="215"/>
      <c r="M125" s="215">
        <f>SUM(M124:O124)</f>
        <v>137</v>
      </c>
      <c r="N125" s="215"/>
      <c r="O125" s="215"/>
      <c r="P125" s="7"/>
      <c r="Q125" s="169"/>
      <c r="R125" s="30"/>
      <c r="S125" s="30"/>
      <c r="T125" s="30"/>
      <c r="U125" s="141"/>
    </row>
    <row r="126" spans="1:21" s="9" customFormat="1" ht="12.75">
      <c r="A126" s="7"/>
      <c r="B126" s="7" t="s">
        <v>75</v>
      </c>
      <c r="C126" s="8">
        <v>6</v>
      </c>
      <c r="D126" s="7"/>
      <c r="E126" s="7"/>
      <c r="F126" s="8">
        <f>SUM(F98:F123)</f>
        <v>60</v>
      </c>
      <c r="G126" s="8">
        <f>SUM(G98:G123)</f>
        <v>30</v>
      </c>
      <c r="H126" s="8">
        <f>SUM(H98:H123)</f>
        <v>30</v>
      </c>
      <c r="I126" s="8">
        <f>SUM(I98:I123)-I109-I111-I114</f>
        <v>325</v>
      </c>
      <c r="J126" s="8">
        <f aca="true" t="shared" si="13" ref="J126:O126">SUM(J98:J123)-J109-J111-J114</f>
        <v>83</v>
      </c>
      <c r="K126" s="8">
        <f t="shared" si="13"/>
        <v>85</v>
      </c>
      <c r="L126" s="8">
        <f t="shared" si="13"/>
        <v>20</v>
      </c>
      <c r="M126" s="8">
        <f t="shared" si="13"/>
        <v>65</v>
      </c>
      <c r="N126" s="8">
        <f t="shared" si="13"/>
        <v>47</v>
      </c>
      <c r="O126" s="8">
        <f t="shared" si="13"/>
        <v>25</v>
      </c>
      <c r="P126" s="7"/>
      <c r="Q126" s="65"/>
      <c r="R126" s="36"/>
      <c r="S126" s="36"/>
      <c r="T126" s="36"/>
      <c r="U126" s="135"/>
    </row>
    <row r="127" spans="1:21" s="11" customFormat="1" ht="12.75">
      <c r="A127" s="62"/>
      <c r="B127" s="62" t="s">
        <v>77</v>
      </c>
      <c r="C127" s="62"/>
      <c r="D127" s="62"/>
      <c r="E127" s="62"/>
      <c r="F127" s="62"/>
      <c r="G127" s="62"/>
      <c r="H127" s="62"/>
      <c r="I127" s="62"/>
      <c r="J127" s="215">
        <f>SUM(J126:L126)</f>
        <v>188</v>
      </c>
      <c r="K127" s="215"/>
      <c r="L127" s="215"/>
      <c r="M127" s="215">
        <f>SUM(M126:O126)</f>
        <v>137</v>
      </c>
      <c r="N127" s="215"/>
      <c r="O127" s="215"/>
      <c r="P127" s="7"/>
      <c r="Q127" s="169"/>
      <c r="R127" s="30"/>
      <c r="S127" s="30"/>
      <c r="T127" s="30"/>
      <c r="U127" s="141"/>
    </row>
    <row r="128" ht="12.75">
      <c r="B128" t="s">
        <v>63</v>
      </c>
    </row>
    <row r="129" spans="1:16" ht="12.75">
      <c r="A129" s="1"/>
      <c r="B129" s="34"/>
      <c r="C129" s="56"/>
      <c r="D129" s="56"/>
      <c r="E129" s="56"/>
      <c r="N129" s="33"/>
      <c r="O129" s="6"/>
      <c r="P129" s="5"/>
    </row>
    <row r="130" spans="1:16" ht="12.75">
      <c r="A130" s="1"/>
      <c r="B130" s="57" t="s">
        <v>108</v>
      </c>
      <c r="G130" s="20">
        <f>SUM(F98:F115)</f>
        <v>43</v>
      </c>
      <c r="H130" s="20">
        <f>SUM(G98:G115)</f>
        <v>22</v>
      </c>
      <c r="I130" s="20">
        <f>SUM(H98:H115)</f>
        <v>21</v>
      </c>
      <c r="N130" s="33"/>
      <c r="O130" s="6"/>
      <c r="P130" s="5"/>
    </row>
    <row r="131" spans="1:19" ht="12.75">
      <c r="A131" s="1"/>
      <c r="B131" s="57" t="s">
        <v>109</v>
      </c>
      <c r="G131">
        <f>SUM(F117:F123)</f>
        <v>17</v>
      </c>
      <c r="H131">
        <f>SUM(G117:G123)</f>
        <v>8</v>
      </c>
      <c r="I131">
        <f>SUM(H117:H123)</f>
        <v>9</v>
      </c>
      <c r="N131" s="33"/>
      <c r="O131" s="6"/>
      <c r="P131" s="5"/>
      <c r="R131" s="112"/>
      <c r="S131" s="112"/>
    </row>
    <row r="132" spans="1:19" ht="12.75">
      <c r="A132" s="1"/>
      <c r="B132" s="34"/>
      <c r="C132" s="56"/>
      <c r="D132" s="56"/>
      <c r="E132" s="56"/>
      <c r="F132" s="57"/>
      <c r="N132" s="33"/>
      <c r="O132" s="6"/>
      <c r="P132" s="5"/>
      <c r="R132" s="112"/>
      <c r="S132" s="112"/>
    </row>
    <row r="133" spans="2:5" ht="12.75">
      <c r="B133" s="209"/>
      <c r="C133" s="210"/>
      <c r="D133" s="210"/>
      <c r="E133" s="210"/>
    </row>
    <row r="134" spans="2:21" s="105" customFormat="1" ht="12.75">
      <c r="B134" s="106" t="s">
        <v>129</v>
      </c>
      <c r="F134" s="105">
        <f aca="true" t="shared" si="14" ref="F134:O134">SUM(F119:F120)+F103</f>
        <v>8</v>
      </c>
      <c r="G134" s="105">
        <f t="shared" si="14"/>
        <v>3</v>
      </c>
      <c r="H134" s="105">
        <f t="shared" si="14"/>
        <v>5</v>
      </c>
      <c r="I134" s="105">
        <f t="shared" si="14"/>
        <v>56</v>
      </c>
      <c r="J134" s="105">
        <f t="shared" si="14"/>
        <v>6</v>
      </c>
      <c r="K134" s="105">
        <f t="shared" si="14"/>
        <v>11</v>
      </c>
      <c r="L134" s="105">
        <f t="shared" si="14"/>
        <v>6</v>
      </c>
      <c r="M134" s="105">
        <f t="shared" si="14"/>
        <v>8</v>
      </c>
      <c r="N134" s="105">
        <f t="shared" si="14"/>
        <v>4</v>
      </c>
      <c r="O134" s="105">
        <f t="shared" si="14"/>
        <v>21</v>
      </c>
      <c r="Q134" s="176"/>
      <c r="U134" s="142"/>
    </row>
    <row r="135" spans="2:21" s="17" customFormat="1" ht="25.5">
      <c r="B135" s="150" t="s">
        <v>173</v>
      </c>
      <c r="C135" s="15"/>
      <c r="D135" s="15"/>
      <c r="E135" s="15"/>
      <c r="F135" s="151">
        <f>+SUM(F98:F103)+SUM(F106:F108)+F109+F111+F113+F114+SUM(F117:F122)</f>
        <v>48</v>
      </c>
      <c r="G135" s="151">
        <f aca="true" t="shared" si="15" ref="G135:O135">+SUM(G98:G103)+SUM(G106:G108)+G109+G111+G113+G114+SUM(G117:G122)</f>
        <v>28</v>
      </c>
      <c r="H135" s="151">
        <f t="shared" si="15"/>
        <v>20</v>
      </c>
      <c r="I135" s="151">
        <f t="shared" si="15"/>
        <v>292</v>
      </c>
      <c r="J135" s="151">
        <f t="shared" si="15"/>
        <v>83</v>
      </c>
      <c r="K135" s="151">
        <f t="shared" si="15"/>
        <v>73</v>
      </c>
      <c r="L135" s="151">
        <f t="shared" si="15"/>
        <v>20</v>
      </c>
      <c r="M135" s="151">
        <f t="shared" si="15"/>
        <v>57</v>
      </c>
      <c r="N135" s="151">
        <f t="shared" si="15"/>
        <v>34</v>
      </c>
      <c r="O135" s="151">
        <f t="shared" si="15"/>
        <v>25</v>
      </c>
      <c r="Q135" s="167"/>
      <c r="U135" s="137"/>
    </row>
    <row r="137" spans="2:6" ht="12.75">
      <c r="B137" s="65" t="s">
        <v>97</v>
      </c>
      <c r="C137" s="9"/>
      <c r="D137" s="9"/>
      <c r="E137" s="9"/>
      <c r="F137" s="9">
        <f>F138+F139</f>
        <v>180</v>
      </c>
    </row>
    <row r="138" spans="1:21" s="1" customFormat="1" ht="12.75">
      <c r="A138" s="64"/>
      <c r="B138" s="55" t="s">
        <v>110</v>
      </c>
      <c r="C138" s="9"/>
      <c r="D138" s="9"/>
      <c r="E138" s="9"/>
      <c r="F138" s="9">
        <f>F29+G79+G130</f>
        <v>145</v>
      </c>
      <c r="G138" s="9"/>
      <c r="H138" s="9"/>
      <c r="Q138" s="163"/>
      <c r="U138" s="132"/>
    </row>
    <row r="139" spans="1:21" s="1" customFormat="1" ht="12.75">
      <c r="A139" s="64"/>
      <c r="B139" s="55" t="s">
        <v>111</v>
      </c>
      <c r="C139" s="9"/>
      <c r="D139" s="9"/>
      <c r="E139" s="9"/>
      <c r="F139" s="9">
        <f>G80+G131</f>
        <v>35</v>
      </c>
      <c r="G139" s="9"/>
      <c r="H139" s="9"/>
      <c r="Q139" s="163"/>
      <c r="U139" s="132"/>
    </row>
    <row r="140" spans="1:21" s="1" customFormat="1" ht="12.75">
      <c r="A140" s="64"/>
      <c r="B140" s="55"/>
      <c r="C140" s="9"/>
      <c r="D140" s="9"/>
      <c r="E140" s="9"/>
      <c r="F140" s="9"/>
      <c r="G140" s="9"/>
      <c r="H140" s="9"/>
      <c r="Q140" s="163"/>
      <c r="U140" s="132"/>
    </row>
    <row r="141" spans="1:21" s="1" customFormat="1" ht="12.75">
      <c r="A141" s="64"/>
      <c r="B141" s="55"/>
      <c r="C141" s="9"/>
      <c r="D141" s="20"/>
      <c r="E141" s="9"/>
      <c r="F141" s="9"/>
      <c r="G141" s="9"/>
      <c r="H141" s="9"/>
      <c r="Q141" s="163"/>
      <c r="U141" s="132"/>
    </row>
    <row r="142" spans="1:21" s="1" customFormat="1" ht="12.75">
      <c r="A142" s="64"/>
      <c r="B142" s="55"/>
      <c r="C142" s="9"/>
      <c r="D142" s="71"/>
      <c r="E142" s="71"/>
      <c r="F142" s="9"/>
      <c r="G142" s="9"/>
      <c r="H142" s="9"/>
      <c r="Q142" s="163"/>
      <c r="U142" s="132"/>
    </row>
    <row r="143" spans="4:6" ht="12.75">
      <c r="D143" s="42"/>
      <c r="E143" s="42"/>
      <c r="F143" s="42" t="s">
        <v>48</v>
      </c>
    </row>
    <row r="144" spans="2:21" s="88" customFormat="1" ht="12.75">
      <c r="B144" s="89" t="s">
        <v>119</v>
      </c>
      <c r="F144" s="88">
        <f aca="true" t="shared" si="16" ref="F144:O144">+F33+F83</f>
        <v>55</v>
      </c>
      <c r="G144" s="88">
        <f t="shared" si="16"/>
        <v>38</v>
      </c>
      <c r="H144" s="88">
        <f t="shared" si="16"/>
        <v>17</v>
      </c>
      <c r="I144" s="88">
        <f t="shared" si="16"/>
        <v>317</v>
      </c>
      <c r="J144" s="88">
        <f t="shared" si="16"/>
        <v>111</v>
      </c>
      <c r="K144" s="88">
        <f t="shared" si="16"/>
        <v>100</v>
      </c>
      <c r="L144" s="88">
        <f t="shared" si="16"/>
        <v>13</v>
      </c>
      <c r="M144" s="88">
        <f t="shared" si="16"/>
        <v>80</v>
      </c>
      <c r="N144" s="88">
        <f t="shared" si="16"/>
        <v>13</v>
      </c>
      <c r="O144" s="88">
        <f t="shared" si="16"/>
        <v>0</v>
      </c>
      <c r="Q144" s="178"/>
      <c r="U144" s="145"/>
    </row>
    <row r="145" spans="2:21" s="105" customFormat="1" ht="12.75">
      <c r="B145" s="106" t="s">
        <v>129</v>
      </c>
      <c r="F145" s="105">
        <f>+F134</f>
        <v>8</v>
      </c>
      <c r="G145" s="105">
        <f aca="true" t="shared" si="17" ref="G145:O145">+G134</f>
        <v>3</v>
      </c>
      <c r="H145" s="105">
        <f t="shared" si="17"/>
        <v>5</v>
      </c>
      <c r="I145" s="105">
        <f t="shared" si="17"/>
        <v>56</v>
      </c>
      <c r="J145" s="105">
        <f t="shared" si="17"/>
        <v>6</v>
      </c>
      <c r="K145" s="105">
        <f t="shared" si="17"/>
        <v>11</v>
      </c>
      <c r="L145" s="105">
        <f t="shared" si="17"/>
        <v>6</v>
      </c>
      <c r="M145" s="105">
        <f t="shared" si="17"/>
        <v>8</v>
      </c>
      <c r="N145" s="105">
        <f t="shared" si="17"/>
        <v>4</v>
      </c>
      <c r="O145" s="105">
        <f t="shared" si="17"/>
        <v>21</v>
      </c>
      <c r="Q145" s="176"/>
      <c r="U145" s="142"/>
    </row>
    <row r="146" spans="2:21" s="24" customFormat="1" ht="25.5">
      <c r="B146" s="150" t="s">
        <v>173</v>
      </c>
      <c r="C146" s="15"/>
      <c r="D146" s="15"/>
      <c r="E146" s="15"/>
      <c r="F146" s="151">
        <f>F34+F84+F135</f>
        <v>128</v>
      </c>
      <c r="G146" s="151">
        <f aca="true" t="shared" si="18" ref="G146:O146">G34+G84+G135</f>
        <v>70</v>
      </c>
      <c r="H146" s="151">
        <f t="shared" si="18"/>
        <v>58</v>
      </c>
      <c r="I146" s="151">
        <f t="shared" si="18"/>
        <v>738</v>
      </c>
      <c r="J146" s="151">
        <f t="shared" si="18"/>
        <v>203</v>
      </c>
      <c r="K146" s="151">
        <f t="shared" si="18"/>
        <v>190</v>
      </c>
      <c r="L146" s="151">
        <f t="shared" si="18"/>
        <v>33</v>
      </c>
      <c r="M146" s="151">
        <f t="shared" si="18"/>
        <v>181</v>
      </c>
      <c r="N146" s="151">
        <f t="shared" si="18"/>
        <v>86</v>
      </c>
      <c r="O146" s="151">
        <f t="shared" si="18"/>
        <v>45</v>
      </c>
      <c r="P146"/>
      <c r="Q146" s="168"/>
      <c r="U146" s="138"/>
    </row>
    <row r="147" spans="1:15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6" ht="12.75">
      <c r="A148" s="28"/>
      <c r="C148" s="28"/>
      <c r="D148" s="28"/>
      <c r="E148" s="28"/>
      <c r="F148" s="28"/>
      <c r="G148" s="28"/>
      <c r="H148" s="28"/>
      <c r="I148" s="28"/>
      <c r="J148" s="28"/>
      <c r="K148" s="28"/>
      <c r="L148" s="11"/>
      <c r="M148" s="11"/>
      <c r="N148" s="11"/>
      <c r="O148" s="11"/>
      <c r="P148" s="29"/>
    </row>
    <row r="150" spans="2:10" ht="12.75">
      <c r="B150" s="40" t="s">
        <v>114</v>
      </c>
      <c r="C150" s="40" t="s">
        <v>55</v>
      </c>
      <c r="D150" s="40" t="s">
        <v>28</v>
      </c>
      <c r="E150" s="40" t="s">
        <v>65</v>
      </c>
      <c r="F150" s="40" t="s">
        <v>28</v>
      </c>
      <c r="G150" s="40"/>
      <c r="H150" s="40"/>
      <c r="I150" s="40" t="s">
        <v>66</v>
      </c>
      <c r="J150" s="40" t="s">
        <v>28</v>
      </c>
    </row>
    <row r="151" spans="2:10" ht="12.75">
      <c r="B151" s="40" t="s">
        <v>58</v>
      </c>
      <c r="C151" s="15">
        <f>+E151+I151</f>
        <v>505</v>
      </c>
      <c r="D151" s="43">
        <f>+C151/C$154</f>
        <v>0.4975369458128079</v>
      </c>
      <c r="E151" s="15">
        <f>SUM(J$12:J$25)+SUM(M$12:M$25)+SUM(J$48:J$61)+SUM(M$48:M$61)+SUM(J$98:J$109)+SUM(M$98:M$109)+J$63+M$63+J$111+J$113+J$114+M$111+M$113+M$114</f>
        <v>406</v>
      </c>
      <c r="F151" s="43">
        <f>+E151/E$154</f>
        <v>0.48333333333333334</v>
      </c>
      <c r="G151" s="43"/>
      <c r="H151" s="43"/>
      <c r="I151" s="44">
        <f>+SUM(J$66:J$72)+SUM(M$66:M$72)+SUM(J$117:J$123)+SUM(M$117:M$123)</f>
        <v>99</v>
      </c>
      <c r="J151" s="43">
        <f>+I151/I$154</f>
        <v>0.5657142857142857</v>
      </c>
    </row>
    <row r="152" spans="2:10" ht="12.75">
      <c r="B152" s="40" t="s">
        <v>59</v>
      </c>
      <c r="C152" s="15">
        <f>+E152+I152</f>
        <v>407</v>
      </c>
      <c r="D152" s="43">
        <f>+C152/C$154</f>
        <v>0.4009852216748768</v>
      </c>
      <c r="E152" s="44">
        <f>SUM(K$12:K$25)+SUM(N$12:N$25)+SUM(K$48:K$61)+SUM(N$48:N$61)+SUM(K$98:K$109)+SUM(N$98:N$109)+K$63+N$63+K$111+K$113+K$114+N$111+N$113+N$114</f>
        <v>343</v>
      </c>
      <c r="F152" s="43">
        <f>+E152/E$154</f>
        <v>0.4083333333333333</v>
      </c>
      <c r="G152" s="43"/>
      <c r="H152" s="43"/>
      <c r="I152" s="44">
        <f>+SUM(K$66:K$72)+SUM(N$66:N$72)+SUM(K$117:K$123)+SUM(N$117:N$123)</f>
        <v>64</v>
      </c>
      <c r="J152" s="43">
        <f>+I152/I$154</f>
        <v>0.3657142857142857</v>
      </c>
    </row>
    <row r="153" spans="2:10" ht="12.75">
      <c r="B153" s="40" t="s">
        <v>60</v>
      </c>
      <c r="C153" s="15">
        <f>+E153+I153</f>
        <v>103</v>
      </c>
      <c r="D153" s="43">
        <f>+C153/C$154</f>
        <v>0.10147783251231528</v>
      </c>
      <c r="E153" s="44">
        <f>SUM(L$12:L$25)+SUM(O$12:O$25)+SUM(L$48:L$61)+SUM(O$48:O$61)+SUM(L$98:L$109)+SUM(O$98:O$109)+L$63+O$63+L$111+L$113+L$114+O$111+O$113+O$114</f>
        <v>91</v>
      </c>
      <c r="F153" s="43">
        <f>+E153/E$154</f>
        <v>0.10833333333333334</v>
      </c>
      <c r="G153" s="43"/>
      <c r="H153" s="43"/>
      <c r="I153" s="44">
        <f>+SUM(L$66:L$72)+SUM(O$66:O$72)+SUM(L$117:L$123)+SUM(O$117:O$123)</f>
        <v>12</v>
      </c>
      <c r="J153" s="43">
        <f>+I153/I$154</f>
        <v>0.06857142857142857</v>
      </c>
    </row>
    <row r="154" spans="2:13" ht="12.75">
      <c r="B154" s="40" t="s">
        <v>55</v>
      </c>
      <c r="C154" s="15">
        <f>+E154+I154</f>
        <v>1015</v>
      </c>
      <c r="D154" s="43">
        <f>+C154/C$154</f>
        <v>1</v>
      </c>
      <c r="E154" s="15">
        <f>SUM(E151:E153)</f>
        <v>840</v>
      </c>
      <c r="F154" s="43">
        <f>+E154/E$154</f>
        <v>1</v>
      </c>
      <c r="G154" s="43"/>
      <c r="H154" s="43"/>
      <c r="I154" s="15">
        <f>SUM(I151:I153)</f>
        <v>175</v>
      </c>
      <c r="J154" s="43">
        <f>+I154/I$154</f>
        <v>1</v>
      </c>
      <c r="K154" s="15"/>
      <c r="L154" s="15"/>
      <c r="M154" s="15"/>
    </row>
    <row r="155" spans="2:13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15"/>
      <c r="B156" s="40" t="s">
        <v>115</v>
      </c>
      <c r="C156" s="40" t="s">
        <v>55</v>
      </c>
      <c r="D156" s="40" t="s">
        <v>28</v>
      </c>
      <c r="E156" s="40" t="s">
        <v>65</v>
      </c>
      <c r="F156" s="40" t="s">
        <v>28</v>
      </c>
      <c r="G156" s="40"/>
      <c r="H156" s="40"/>
      <c r="I156" s="40" t="s">
        <v>66</v>
      </c>
      <c r="J156" s="40" t="s">
        <v>28</v>
      </c>
      <c r="K156" s="15"/>
      <c r="L156" s="15"/>
      <c r="M156" s="15"/>
    </row>
    <row r="157" spans="1:13" ht="12.75">
      <c r="A157" s="15"/>
      <c r="B157" s="40" t="s">
        <v>58</v>
      </c>
      <c r="C157" s="15">
        <f>+E157+I157</f>
        <v>505</v>
      </c>
      <c r="D157" s="43">
        <f>+C157/C$154</f>
        <v>0.4975369458128079</v>
      </c>
      <c r="E157" s="44">
        <f>SUM(J$12:J$25)+SUM(M$12:M$25)+SUM(J$48:J$61)+SUM(M$48:M$61)+SUM(J$98:J$109)+SUM(M$98:M$109)+J$63+M$63+J$111+J$113+J$114+M$111+M$113+M$114</f>
        <v>406</v>
      </c>
      <c r="F157" s="43">
        <f>+E157/E$154</f>
        <v>0.48333333333333334</v>
      </c>
      <c r="G157" s="43"/>
      <c r="H157" s="43"/>
      <c r="I157" s="44">
        <f>+SUM(J$66:J$72)+SUM(M$66:M$72)+SUM(J$117:J$123)+SUM(M$117:M$123)</f>
        <v>99</v>
      </c>
      <c r="J157" s="43">
        <f>+I157/I$154</f>
        <v>0.5657142857142857</v>
      </c>
      <c r="K157" s="15"/>
      <c r="L157" s="15"/>
      <c r="M157" s="15"/>
    </row>
    <row r="158" spans="1:13" ht="12.75">
      <c r="A158" s="15"/>
      <c r="B158" s="40" t="s">
        <v>59</v>
      </c>
      <c r="C158" s="15">
        <f>+E158+I158</f>
        <v>407</v>
      </c>
      <c r="D158" s="43">
        <f>+C158/C$154</f>
        <v>0.4009852216748768</v>
      </c>
      <c r="E158" s="44">
        <f>SUM(K$12:K$25)+SUM(N$12:N$25)+SUM(K$48:K$61)+SUM(N$48:N$61)+SUM(K$98:K$109)+SUM(N$98:N$109)+K$63+N$63+K$111+N$111+K$113+N$113+K$114+N$114</f>
        <v>343</v>
      </c>
      <c r="F158" s="43">
        <f>+E158/E$154</f>
        <v>0.4083333333333333</v>
      </c>
      <c r="G158" s="43"/>
      <c r="H158" s="43"/>
      <c r="I158" s="44">
        <f>+SUM(K$66:K$72)+SUM(N$66:N$72)+SUM(K$117:K$123)+SUM(N$117:N$123)</f>
        <v>64</v>
      </c>
      <c r="J158" s="43">
        <f>+I158/I$154</f>
        <v>0.3657142857142857</v>
      </c>
      <c r="K158" s="15"/>
      <c r="L158" s="15"/>
      <c r="M158" s="15"/>
    </row>
    <row r="159" spans="1:13" ht="12.75">
      <c r="A159" s="15"/>
      <c r="B159" s="40" t="s">
        <v>60</v>
      </c>
      <c r="C159" s="15">
        <f>+E159+I159</f>
        <v>103</v>
      </c>
      <c r="D159" s="43">
        <f>+C159/C$154</f>
        <v>0.10147783251231528</v>
      </c>
      <c r="E159" s="44">
        <f>SUM(L$12:L$25)+SUM(O$12:O$25)+SUM(L$48:L$61)+SUM(O$48:O$61)+SUM(L$98:L$109)+SUM(O$98:O$109)+L$63+O$63+L$111+O$111+L$112+O$112+L$113+O$113</f>
        <v>91</v>
      </c>
      <c r="F159" s="43">
        <f>+E159/E$154</f>
        <v>0.10833333333333334</v>
      </c>
      <c r="G159" s="43"/>
      <c r="H159" s="43"/>
      <c r="I159" s="44">
        <f>+SUM(L$66:L$72)+SUM(O$66:O$72)+SUM(L$117:L$123)+SUM(O$117:O$123)</f>
        <v>12</v>
      </c>
      <c r="J159" s="43">
        <f>+I159/I$154</f>
        <v>0.06857142857142857</v>
      </c>
      <c r="K159" s="15"/>
      <c r="L159" s="15"/>
      <c r="M159" s="15"/>
    </row>
    <row r="160" spans="1:13" ht="12.75">
      <c r="A160" s="15"/>
      <c r="B160" s="40" t="s">
        <v>55</v>
      </c>
      <c r="C160" s="15">
        <f>+E160+I160</f>
        <v>1015</v>
      </c>
      <c r="D160" s="43">
        <f>+C160/C$154</f>
        <v>1</v>
      </c>
      <c r="E160" s="15">
        <f>SUM(E157:E159)</f>
        <v>840</v>
      </c>
      <c r="F160" s="43">
        <f>+E160/E$154</f>
        <v>1</v>
      </c>
      <c r="G160" s="43"/>
      <c r="H160" s="43"/>
      <c r="I160" s="15">
        <f>SUM(I157:I159)</f>
        <v>175</v>
      </c>
      <c r="J160" s="43">
        <f>+I160/I$154</f>
        <v>1</v>
      </c>
      <c r="K160" s="15"/>
      <c r="L160" s="15"/>
      <c r="M160" s="15"/>
    </row>
    <row r="161" spans="2:13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2:13" ht="12.75">
      <c r="B162" s="40" t="s">
        <v>116</v>
      </c>
      <c r="C162" s="40" t="s">
        <v>55</v>
      </c>
      <c r="D162" s="40" t="s">
        <v>28</v>
      </c>
      <c r="E162" s="40" t="s">
        <v>65</v>
      </c>
      <c r="F162" s="40" t="s">
        <v>28</v>
      </c>
      <c r="G162" s="40"/>
      <c r="H162" s="40"/>
      <c r="I162" s="40" t="s">
        <v>66</v>
      </c>
      <c r="J162" s="40" t="s">
        <v>28</v>
      </c>
      <c r="K162" s="15"/>
      <c r="L162" s="15"/>
      <c r="M162" s="15"/>
    </row>
    <row r="163" spans="2:13" ht="12.75">
      <c r="B163" s="40" t="s">
        <v>58</v>
      </c>
      <c r="C163" s="15">
        <f>+E163+I163</f>
        <v>500</v>
      </c>
      <c r="D163" s="43">
        <f>+C163/C$154</f>
        <v>0.49261083743842365</v>
      </c>
      <c r="E163" s="44">
        <f>SUM(J$12:J$25)+SUM(M$12:M$25)+SUM(J$48:J$60)+SUM(M$48:M$60)+SUM(J$98:J$109)+SUM(M$98:M$109)+J$62+M$62+L$64+M$64+J$111+J$113+J$114+M$111+M$113+M$114</f>
        <v>401</v>
      </c>
      <c r="F163" s="43">
        <f>+E163/E$154</f>
        <v>0.4773809523809524</v>
      </c>
      <c r="G163" s="43"/>
      <c r="H163" s="43"/>
      <c r="I163" s="44">
        <f>+SUM(J$66:J$72)+SUM(M$66:M$72)+SUM(J$117:J$123)+SUM(M$117:M$123)</f>
        <v>99</v>
      </c>
      <c r="J163" s="43">
        <f>+I163/I$154</f>
        <v>0.5657142857142857</v>
      </c>
      <c r="K163" s="15"/>
      <c r="L163" s="15"/>
      <c r="M163" s="15"/>
    </row>
    <row r="164" spans="2:13" ht="12.75">
      <c r="B164" s="40" t="s">
        <v>59</v>
      </c>
      <c r="C164" s="15">
        <f>+E164+I164</f>
        <v>412</v>
      </c>
      <c r="D164" s="43">
        <f>+C164/C$154</f>
        <v>0.4059113300492611</v>
      </c>
      <c r="E164" s="44">
        <f>SUM(K$12:K$25)+SUM(N$12:N$25)+SUM(K$48:K$60)+SUM(N$48:N$60)+SUM(K$98:K$109)+SUM(N$98:N$109)+K$62+N$62+K$64+N$64+K$111+K$113+K$114+N$111+N$113+N$114</f>
        <v>348</v>
      </c>
      <c r="F164" s="43">
        <f>+E164/E$154</f>
        <v>0.4142857142857143</v>
      </c>
      <c r="G164" s="43"/>
      <c r="H164" s="43"/>
      <c r="I164" s="44">
        <f>+SUM(K$66:K$72)+SUM(N$66:N$72)+SUM(K$117:K$123)+SUM(N$117:N$123)</f>
        <v>64</v>
      </c>
      <c r="J164" s="43">
        <f>+I164/I$154</f>
        <v>0.3657142857142857</v>
      </c>
      <c r="K164" s="15"/>
      <c r="L164" s="15"/>
      <c r="M164" s="15"/>
    </row>
    <row r="165" spans="2:13" ht="12.75">
      <c r="B165" s="40" t="s">
        <v>60</v>
      </c>
      <c r="C165" s="15">
        <f>+E165+I165</f>
        <v>103</v>
      </c>
      <c r="D165" s="43">
        <f>+C165/C$154</f>
        <v>0.10147783251231528</v>
      </c>
      <c r="E165" s="44">
        <f>SUM(L$12:L$25)+SUM(O$12:O$25)+SUM(L$48:L$60)+SUM(O$48:O$60)+SUM(L$98:L$109)+SUM(O$98:O$109)+L$63+O$63+L$109+O$109+L$111+L$113+L$114+O$111+O$113+O$114</f>
        <v>91</v>
      </c>
      <c r="F165" s="43">
        <f>+E165/E$154</f>
        <v>0.10833333333333334</v>
      </c>
      <c r="G165" s="43"/>
      <c r="H165" s="43"/>
      <c r="I165" s="44">
        <f>+SUM(L$66:L$72)+SUM(O$66:O$72)+SUM(L$117:L$123)+SUM(O$117:O$123)</f>
        <v>12</v>
      </c>
      <c r="J165" s="43">
        <f>+I165/I$154</f>
        <v>0.06857142857142857</v>
      </c>
      <c r="K165" s="15"/>
      <c r="L165" s="15"/>
      <c r="M165" s="15"/>
    </row>
    <row r="166" spans="2:13" ht="12.75">
      <c r="B166" s="40" t="s">
        <v>55</v>
      </c>
      <c r="C166" s="15">
        <f>+E166+I166</f>
        <v>1015</v>
      </c>
      <c r="D166" s="43">
        <f>+C166/C$154</f>
        <v>1</v>
      </c>
      <c r="E166" s="15">
        <f>SUM(E163:E165)</f>
        <v>840</v>
      </c>
      <c r="F166" s="43">
        <f>+E166/E$154</f>
        <v>1</v>
      </c>
      <c r="G166" s="43"/>
      <c r="H166" s="43"/>
      <c r="I166" s="15">
        <f>SUM(I163:I165)</f>
        <v>175</v>
      </c>
      <c r="J166" s="43">
        <f>+I166/I$154</f>
        <v>1</v>
      </c>
      <c r="K166" s="15"/>
      <c r="L166" s="15"/>
      <c r="M166" s="15"/>
    </row>
    <row r="167" spans="2:13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2:13" ht="12.75">
      <c r="B168" s="40" t="s">
        <v>117</v>
      </c>
      <c r="C168" s="40" t="s">
        <v>55</v>
      </c>
      <c r="D168" s="40" t="s">
        <v>28</v>
      </c>
      <c r="E168" s="40" t="s">
        <v>65</v>
      </c>
      <c r="F168" s="40" t="s">
        <v>28</v>
      </c>
      <c r="G168" s="40"/>
      <c r="H168" s="40"/>
      <c r="I168" s="40" t="s">
        <v>66</v>
      </c>
      <c r="J168" s="40" t="s">
        <v>28</v>
      </c>
      <c r="K168" s="15"/>
      <c r="L168" s="15"/>
      <c r="M168" s="15"/>
    </row>
    <row r="169" spans="2:13" ht="12.75">
      <c r="B169" s="40" t="s">
        <v>58</v>
      </c>
      <c r="C169" s="15">
        <f>+E169+I169</f>
        <v>500</v>
      </c>
      <c r="D169" s="43">
        <f>+C169/C$154</f>
        <v>0.49261083743842365</v>
      </c>
      <c r="E169" s="44">
        <f>SUM(J$12:J$25)+SUM(M$12:M$25)+SUM(J$48:J$60)+SUM(M$48:M$60)+SUM(J$98:J$108)+SUM(M$98:M$108)+J$62+J$64+M$62+M$64+J$110+J$112+J$113+J$115+M$110+M$112+M$113+M$115</f>
        <v>401</v>
      </c>
      <c r="F169" s="43">
        <f>+E169/E$154</f>
        <v>0.4773809523809524</v>
      </c>
      <c r="G169" s="43"/>
      <c r="H169" s="43"/>
      <c r="I169" s="44">
        <f>+SUM(J$66:J$72)+SUM(M$66:M$72)+SUM(J$117:J$123)+SUM(M$117:M$123)</f>
        <v>99</v>
      </c>
      <c r="J169" s="43">
        <f>+I169/I$154</f>
        <v>0.5657142857142857</v>
      </c>
      <c r="K169" s="15"/>
      <c r="L169" s="15"/>
      <c r="M169" s="15"/>
    </row>
    <row r="170" spans="2:13" ht="12.75">
      <c r="B170" s="40" t="s">
        <v>59</v>
      </c>
      <c r="C170" s="15">
        <f>+E170+I170</f>
        <v>412</v>
      </c>
      <c r="D170" s="43">
        <f>+C170/C$154</f>
        <v>0.4059113300492611</v>
      </c>
      <c r="E170" s="44">
        <f>SUM(K$12:K$25)+SUM(N$12:N$25)+SUM(K$48:K$60)+SUM(N$48:N$60)+SUM(K$98:K$108)+SUM(N$98:N$108)+K$62+K$64+N$62+N$64+K$110+K$112+K$113+K$115+N$110+N$112+N$113+N$115</f>
        <v>348</v>
      </c>
      <c r="F170" s="43">
        <f>+E170/E$154</f>
        <v>0.4142857142857143</v>
      </c>
      <c r="G170" s="43"/>
      <c r="H170" s="43"/>
      <c r="I170" s="44">
        <f>+SUM(K$66:K$72)+SUM(N$66:N$72)+SUM(K$117:K$123)+SUM(N$117:N$123)</f>
        <v>64</v>
      </c>
      <c r="J170" s="43">
        <f>+I170/I$154</f>
        <v>0.3657142857142857</v>
      </c>
      <c r="K170" s="15"/>
      <c r="L170" s="15"/>
      <c r="M170" s="15"/>
    </row>
    <row r="171" spans="2:13" ht="12.75">
      <c r="B171" s="40" t="s">
        <v>60</v>
      </c>
      <c r="C171" s="15">
        <f>+E171+I171</f>
        <v>103</v>
      </c>
      <c r="D171" s="43">
        <f>+C171/C$154</f>
        <v>0.10147783251231528</v>
      </c>
      <c r="E171" s="44">
        <f>SUM(L$12:L$24)+SUM(O$12:O$24)+SUM(L$48:L$60)+SUM(O$48:O$60)+SUM(L$98:L$108)+SUM(O$98:O$108)+L$62+L$64+O$62+O$64+L$110+L$112+L$113+L$115+O$110+O$112+O$113+O$115</f>
        <v>91</v>
      </c>
      <c r="F171" s="43">
        <f>+E171/E$154</f>
        <v>0.10833333333333334</v>
      </c>
      <c r="G171" s="43"/>
      <c r="H171" s="43"/>
      <c r="I171" s="44">
        <f>+SUM(L$66:L$72)+SUM(O$66:O$72)+SUM(L$117:L$123)+SUM(O$117:O$123)</f>
        <v>12</v>
      </c>
      <c r="J171" s="43">
        <f>+I171/I$154</f>
        <v>0.06857142857142857</v>
      </c>
      <c r="K171" s="15"/>
      <c r="L171" s="15"/>
      <c r="M171" s="15"/>
    </row>
    <row r="172" spans="2:13" ht="12.75">
      <c r="B172" s="40" t="s">
        <v>55</v>
      </c>
      <c r="C172" s="15">
        <f>+E172+I172</f>
        <v>1015</v>
      </c>
      <c r="D172" s="43">
        <f>+C172/C$154</f>
        <v>1</v>
      </c>
      <c r="E172" s="15">
        <f>SUM(E169:E171)</f>
        <v>840</v>
      </c>
      <c r="F172" s="43">
        <f>+E172/E$154</f>
        <v>1</v>
      </c>
      <c r="G172" s="43"/>
      <c r="H172" s="43"/>
      <c r="I172" s="15">
        <f>SUM(I169:I171)</f>
        <v>175</v>
      </c>
      <c r="J172" s="43">
        <f>+I172/I$154</f>
        <v>1</v>
      </c>
      <c r="K172" s="15"/>
      <c r="L172" s="15"/>
      <c r="M172" s="15"/>
    </row>
    <row r="173" spans="2:13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2:13" ht="12.75">
      <c r="B174" s="30" t="s">
        <v>118</v>
      </c>
      <c r="C174" s="30" t="s">
        <v>55</v>
      </c>
      <c r="D174" s="30" t="s">
        <v>28</v>
      </c>
      <c r="E174" s="30" t="s">
        <v>65</v>
      </c>
      <c r="F174" s="30" t="s">
        <v>28</v>
      </c>
      <c r="G174" s="30"/>
      <c r="H174" s="30"/>
      <c r="I174" s="30" t="s">
        <v>66</v>
      </c>
      <c r="J174" s="30" t="s">
        <v>28</v>
      </c>
      <c r="K174" s="15"/>
      <c r="L174" s="15"/>
      <c r="M174" s="15"/>
    </row>
    <row r="175" spans="2:13" ht="12.75">
      <c r="B175" s="30" t="s">
        <v>58</v>
      </c>
      <c r="C175" s="11">
        <f>+E175+I175</f>
        <v>502.5</v>
      </c>
      <c r="D175" s="32">
        <f>+C175/C$154</f>
        <v>0.49507389162561577</v>
      </c>
      <c r="E175" s="11">
        <f>+(E151+E157+E163+E169)/4</f>
        <v>403.5</v>
      </c>
      <c r="F175" s="32">
        <f>+E175/E$154</f>
        <v>0.48035714285714287</v>
      </c>
      <c r="G175" s="32"/>
      <c r="H175" s="32"/>
      <c r="I175" s="11">
        <f>+(I151+I157+I163+I169)/4</f>
        <v>99</v>
      </c>
      <c r="J175" s="32">
        <f>+I175/I$154</f>
        <v>0.5657142857142857</v>
      </c>
      <c r="K175" s="15"/>
      <c r="L175" s="15"/>
      <c r="M175" s="15"/>
    </row>
    <row r="176" spans="2:13" ht="12.75">
      <c r="B176" s="30" t="s">
        <v>59</v>
      </c>
      <c r="C176" s="11">
        <f>+E176+I176</f>
        <v>409.5</v>
      </c>
      <c r="D176" s="32">
        <f>+C176/C$154</f>
        <v>0.40344827586206894</v>
      </c>
      <c r="E176" s="11">
        <f>+(E152+E158+E164+E170)/4</f>
        <v>345.5</v>
      </c>
      <c r="F176" s="32">
        <f>+E176/E$154</f>
        <v>0.4113095238095238</v>
      </c>
      <c r="G176" s="32"/>
      <c r="H176" s="32"/>
      <c r="I176" s="11">
        <f>+(I152+I158+I164+I170)/4</f>
        <v>64</v>
      </c>
      <c r="J176" s="32">
        <f>+I176/I$154</f>
        <v>0.3657142857142857</v>
      </c>
      <c r="K176" s="15"/>
      <c r="L176" s="15"/>
      <c r="M176" s="15"/>
    </row>
    <row r="177" spans="2:13" ht="12.75">
      <c r="B177" s="30" t="s">
        <v>60</v>
      </c>
      <c r="C177" s="11">
        <f>+E177+I177</f>
        <v>103</v>
      </c>
      <c r="D177" s="32">
        <f>+C177/C$154</f>
        <v>0.10147783251231528</v>
      </c>
      <c r="E177" s="11">
        <f>+(E153+E159+E165+E171)/4</f>
        <v>91</v>
      </c>
      <c r="F177" s="32">
        <f>+E177/E$154</f>
        <v>0.10833333333333334</v>
      </c>
      <c r="G177" s="32"/>
      <c r="H177" s="32"/>
      <c r="I177" s="11">
        <f>+(I153+I159+I165+I171)/4</f>
        <v>12</v>
      </c>
      <c r="J177" s="32">
        <f>+I177/I$154</f>
        <v>0.06857142857142857</v>
      </c>
      <c r="K177" s="15"/>
      <c r="L177" s="15"/>
      <c r="M177" s="15"/>
    </row>
    <row r="178" spans="2:13" ht="12.75">
      <c r="B178" s="30" t="s">
        <v>55</v>
      </c>
      <c r="C178" s="11">
        <f>+E178+I178</f>
        <v>1015</v>
      </c>
      <c r="D178" s="32">
        <f>+C178/C$154</f>
        <v>1</v>
      </c>
      <c r="E178" s="11">
        <f>+SUM(E175:E177)</f>
        <v>840</v>
      </c>
      <c r="F178" s="32">
        <f>+E178/E$154</f>
        <v>1</v>
      </c>
      <c r="G178" s="32"/>
      <c r="H178" s="32"/>
      <c r="I178" s="11">
        <f>+(I154+I160+I166+I172)/4</f>
        <v>175</v>
      </c>
      <c r="J178" s="32">
        <f>+I178/I$154</f>
        <v>1</v>
      </c>
      <c r="K178" s="15"/>
      <c r="L178" s="15"/>
      <c r="M178" s="15"/>
    </row>
    <row r="179" spans="2:13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ht="12.75">
      <c r="B180" s="30"/>
    </row>
    <row r="181" spans="3:4" ht="12.75">
      <c r="C181" s="41"/>
      <c r="D181" s="41"/>
    </row>
    <row r="182" spans="1:4" ht="12.75">
      <c r="A182" s="1"/>
      <c r="C182" s="41" t="s">
        <v>48</v>
      </c>
      <c r="D182" s="41" t="s">
        <v>28</v>
      </c>
    </row>
    <row r="183" spans="2:4" ht="12.75">
      <c r="B183" s="9" t="s">
        <v>78</v>
      </c>
      <c r="C183" s="66">
        <f>+SUM(C184:C189)</f>
        <v>67</v>
      </c>
      <c r="D183" s="67">
        <f>(C183/180)*100</f>
        <v>37.22222222222222</v>
      </c>
    </row>
    <row r="184" spans="2:4" ht="12.75">
      <c r="B184" s="70" t="s">
        <v>61</v>
      </c>
      <c r="C184" s="15">
        <v>8</v>
      </c>
      <c r="D184" s="11"/>
    </row>
    <row r="185" spans="2:4" ht="12.75">
      <c r="B185" s="72" t="s">
        <v>153</v>
      </c>
      <c r="C185" s="15">
        <v>10</v>
      </c>
      <c r="D185" s="11"/>
    </row>
    <row r="186" spans="2:4" ht="12.75">
      <c r="B186" s="70" t="s">
        <v>112</v>
      </c>
      <c r="C186" s="15">
        <v>7</v>
      </c>
      <c r="D186" s="11"/>
    </row>
    <row r="187" spans="2:4" ht="12.75">
      <c r="B187" s="72" t="s">
        <v>120</v>
      </c>
      <c r="C187" s="15">
        <v>35</v>
      </c>
      <c r="D187" s="11"/>
    </row>
    <row r="188" spans="2:3" ht="12.75">
      <c r="B188" s="70" t="s">
        <v>17</v>
      </c>
      <c r="C188" s="15">
        <v>2</v>
      </c>
    </row>
    <row r="189" spans="2:3" ht="12.75">
      <c r="B189" s="70" t="s">
        <v>125</v>
      </c>
      <c r="C189" s="15">
        <v>5</v>
      </c>
    </row>
    <row r="191" ht="28.5">
      <c r="B191" s="73" t="s">
        <v>121</v>
      </c>
    </row>
    <row r="192" spans="1:3" ht="30">
      <c r="A192" s="74"/>
      <c r="B192" s="75" t="s">
        <v>122</v>
      </c>
      <c r="C192" s="42">
        <v>45</v>
      </c>
    </row>
    <row r="193" spans="1:3" ht="15">
      <c r="A193" s="74"/>
      <c r="B193" s="77" t="s">
        <v>123</v>
      </c>
      <c r="C193" s="76">
        <v>55</v>
      </c>
    </row>
    <row r="194" spans="1:3" ht="30">
      <c r="A194" s="74"/>
      <c r="B194" s="77" t="s">
        <v>169</v>
      </c>
      <c r="C194" s="76">
        <v>8</v>
      </c>
    </row>
    <row r="195" spans="1:3" ht="75">
      <c r="A195" s="74"/>
      <c r="B195" s="77" t="s">
        <v>124</v>
      </c>
      <c r="C195" s="76">
        <v>0</v>
      </c>
    </row>
    <row r="196" spans="2:3" ht="15">
      <c r="B196" s="77" t="s">
        <v>170</v>
      </c>
      <c r="C196" s="42">
        <v>5</v>
      </c>
    </row>
    <row r="197" spans="2:3" ht="15">
      <c r="B197" s="77" t="s">
        <v>171</v>
      </c>
      <c r="C197" s="76">
        <v>8</v>
      </c>
    </row>
    <row r="198" spans="2:3" ht="15">
      <c r="B198" s="77" t="s">
        <v>172</v>
      </c>
      <c r="C198" s="76">
        <v>1</v>
      </c>
    </row>
  </sheetData>
  <sheetProtection/>
  <mergeCells count="95">
    <mergeCell ref="G109:G110"/>
    <mergeCell ref="F109:F110"/>
    <mergeCell ref="F111:F112"/>
    <mergeCell ref="F114:F115"/>
    <mergeCell ref="G111:G112"/>
    <mergeCell ref="H114:H115"/>
    <mergeCell ref="J127:L127"/>
    <mergeCell ref="M127:O127"/>
    <mergeCell ref="B133:E133"/>
    <mergeCell ref="P95:P97"/>
    <mergeCell ref="F96:F97"/>
    <mergeCell ref="J96:L96"/>
    <mergeCell ref="M96:O96"/>
    <mergeCell ref="J125:L125"/>
    <mergeCell ref="M125:O125"/>
    <mergeCell ref="E96:E97"/>
    <mergeCell ref="I76:K76"/>
    <mergeCell ref="L76:N76"/>
    <mergeCell ref="B82:E82"/>
    <mergeCell ref="A95:A97"/>
    <mergeCell ref="B95:B97"/>
    <mergeCell ref="C95:E95"/>
    <mergeCell ref="I95:O95"/>
    <mergeCell ref="I96:I97"/>
    <mergeCell ref="D96:D97"/>
    <mergeCell ref="C96:C97"/>
    <mergeCell ref="P45:P47"/>
    <mergeCell ref="F46:F47"/>
    <mergeCell ref="J46:L46"/>
    <mergeCell ref="M46:O46"/>
    <mergeCell ref="I74:K74"/>
    <mergeCell ref="L74:N74"/>
    <mergeCell ref="F61:F62"/>
    <mergeCell ref="G61:G62"/>
    <mergeCell ref="F45:H45"/>
    <mergeCell ref="F63:F64"/>
    <mergeCell ref="J27:L27"/>
    <mergeCell ref="M27:O27"/>
    <mergeCell ref="A45:A47"/>
    <mergeCell ref="B45:B47"/>
    <mergeCell ref="C45:E45"/>
    <mergeCell ref="I45:O45"/>
    <mergeCell ref="I46:I47"/>
    <mergeCell ref="C46:C47"/>
    <mergeCell ref="D46:D47"/>
    <mergeCell ref="I9:O9"/>
    <mergeCell ref="P9:P11"/>
    <mergeCell ref="F10:F11"/>
    <mergeCell ref="J10:L10"/>
    <mergeCell ref="M10:O10"/>
    <mergeCell ref="C10:C11"/>
    <mergeCell ref="I10:I11"/>
    <mergeCell ref="G10:G11"/>
    <mergeCell ref="H10:H11"/>
    <mergeCell ref="D10:D11"/>
    <mergeCell ref="A9:A11"/>
    <mergeCell ref="B9:B11"/>
    <mergeCell ref="C9:E9"/>
    <mergeCell ref="H96:H97"/>
    <mergeCell ref="G96:G97"/>
    <mergeCell ref="F9:H9"/>
    <mergeCell ref="E10:E11"/>
    <mergeCell ref="P109:P110"/>
    <mergeCell ref="P111:P112"/>
    <mergeCell ref="P114:P115"/>
    <mergeCell ref="H63:H64"/>
    <mergeCell ref="E46:E47"/>
    <mergeCell ref="G46:G47"/>
    <mergeCell ref="H46:H47"/>
    <mergeCell ref="P61:P62"/>
    <mergeCell ref="P63:P64"/>
    <mergeCell ref="F95:H95"/>
    <mergeCell ref="Q61:Q62"/>
    <mergeCell ref="R61:R62"/>
    <mergeCell ref="S61:S62"/>
    <mergeCell ref="T61:T62"/>
    <mergeCell ref="Q63:Q64"/>
    <mergeCell ref="T63:T64"/>
    <mergeCell ref="U114:U115"/>
    <mergeCell ref="Q109:Q110"/>
    <mergeCell ref="R109:R110"/>
    <mergeCell ref="S109:S110"/>
    <mergeCell ref="Q111:Q112"/>
    <mergeCell ref="R111:R112"/>
    <mergeCell ref="S111:S112"/>
    <mergeCell ref="U61:U62"/>
    <mergeCell ref="U63:U64"/>
    <mergeCell ref="T111:T112"/>
    <mergeCell ref="Q114:Q115"/>
    <mergeCell ref="R114:R115"/>
    <mergeCell ref="S114:S115"/>
    <mergeCell ref="T114:T115"/>
    <mergeCell ref="T109:T110"/>
    <mergeCell ref="U109:U110"/>
    <mergeCell ref="U111:U112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68" r:id="rId1"/>
  <rowBreaks count="3" manualBreakCount="3">
    <brk id="37" max="255" man="1"/>
    <brk id="88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3"/>
  <sheetViews>
    <sheetView view="pageBreakPreview" zoomScale="60" zoomScalePageLayoutView="0" workbookViewId="0" topLeftCell="A22">
      <selection activeCell="I189" sqref="I188:I189"/>
    </sheetView>
  </sheetViews>
  <sheetFormatPr defaultColWidth="9.00390625" defaultRowHeight="12.75"/>
  <cols>
    <col min="1" max="1" width="3.25390625" style="0" customWidth="1"/>
    <col min="2" max="2" width="40.2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8.875" style="0" customWidth="1"/>
    <col min="17" max="17" width="7.25390625" style="162" customWidth="1"/>
    <col min="18" max="18" width="5.75390625" style="0" customWidth="1"/>
    <col min="19" max="19" width="5.25390625" style="0" customWidth="1"/>
    <col min="20" max="20" width="6.00390625" style="0" customWidth="1"/>
    <col min="21" max="21" width="9.125" style="131" customWidth="1"/>
  </cols>
  <sheetData>
    <row r="1" spans="1:21" s="39" customFormat="1" ht="15.75">
      <c r="A1" s="39" t="s">
        <v>195</v>
      </c>
      <c r="Q1" s="161"/>
      <c r="U1" s="130"/>
    </row>
    <row r="3" spans="2:13" ht="12.75">
      <c r="B3" s="11" t="s">
        <v>127</v>
      </c>
      <c r="D3" s="11"/>
      <c r="E3" s="15" t="s">
        <v>23</v>
      </c>
      <c r="F3" s="15" t="s">
        <v>0</v>
      </c>
      <c r="G3" s="15"/>
      <c r="H3" s="15"/>
      <c r="I3" s="15"/>
      <c r="J3" s="11"/>
      <c r="K3" s="11"/>
      <c r="L3" s="11"/>
      <c r="M3" s="11"/>
    </row>
    <row r="4" spans="2:13" ht="12.75">
      <c r="B4" t="s">
        <v>126</v>
      </c>
      <c r="D4" s="11"/>
      <c r="E4" s="31">
        <f>I4/I7</f>
        <v>0.48589341692789967</v>
      </c>
      <c r="F4" s="15" t="s">
        <v>25</v>
      </c>
      <c r="G4" s="15"/>
      <c r="H4" s="15"/>
      <c r="I4" s="15">
        <f>J26+M26</f>
        <v>155</v>
      </c>
      <c r="J4" s="11"/>
      <c r="K4" s="11"/>
      <c r="L4" s="11"/>
      <c r="M4" s="11"/>
    </row>
    <row r="5" spans="2:13" ht="12.75">
      <c r="B5" t="s">
        <v>49</v>
      </c>
      <c r="D5" s="11"/>
      <c r="E5" s="31">
        <f>I5/I7</f>
        <v>0.43573667711598746</v>
      </c>
      <c r="F5" s="15" t="s">
        <v>26</v>
      </c>
      <c r="G5" s="15"/>
      <c r="H5" s="15"/>
      <c r="I5" s="15">
        <f>K26+N26</f>
        <v>139</v>
      </c>
      <c r="J5" s="11"/>
      <c r="K5" s="11"/>
      <c r="L5" s="11"/>
      <c r="M5" s="11"/>
    </row>
    <row r="6" spans="2:13" ht="12.75">
      <c r="B6" t="s">
        <v>1</v>
      </c>
      <c r="D6" s="11"/>
      <c r="E6" s="31">
        <f>I6/I7</f>
        <v>0.07836990595611286</v>
      </c>
      <c r="F6" s="15" t="s">
        <v>27</v>
      </c>
      <c r="G6" s="15"/>
      <c r="H6" s="15"/>
      <c r="I6" s="15">
        <f>L26+O26</f>
        <v>25</v>
      </c>
      <c r="J6" s="11"/>
      <c r="K6" s="11"/>
      <c r="L6" s="11"/>
      <c r="M6" s="11"/>
    </row>
    <row r="7" spans="2:13" ht="12.75">
      <c r="B7" t="s">
        <v>29</v>
      </c>
      <c r="D7" s="11"/>
      <c r="E7" s="31">
        <f>SUM(E4:E6)</f>
        <v>0.9999999999999999</v>
      </c>
      <c r="F7" s="15" t="s">
        <v>2</v>
      </c>
      <c r="G7" s="15"/>
      <c r="H7" s="15"/>
      <c r="I7" s="15">
        <f>SUM(I4:I6)</f>
        <v>319</v>
      </c>
      <c r="J7" s="11"/>
      <c r="K7" s="11"/>
      <c r="L7" s="11"/>
      <c r="M7" s="11"/>
    </row>
    <row r="8" spans="2:13" ht="12.75">
      <c r="B8" t="s">
        <v>62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12.75" customHeight="1">
      <c r="A9" s="195" t="s">
        <v>19</v>
      </c>
      <c r="B9" s="195" t="s">
        <v>3</v>
      </c>
      <c r="C9" s="197" t="s">
        <v>104</v>
      </c>
      <c r="D9" s="197"/>
      <c r="E9" s="197"/>
      <c r="F9" s="192" t="s">
        <v>4</v>
      </c>
      <c r="G9" s="193"/>
      <c r="H9" s="194"/>
      <c r="I9" s="197" t="s">
        <v>5</v>
      </c>
      <c r="J9" s="195"/>
      <c r="K9" s="195"/>
      <c r="L9" s="195"/>
      <c r="M9" s="195"/>
      <c r="N9" s="195"/>
      <c r="O9" s="195"/>
      <c r="P9" s="198" t="s">
        <v>143</v>
      </c>
    </row>
    <row r="10" spans="1:21" s="1" customFormat="1" ht="12.75" customHeight="1">
      <c r="A10" s="195"/>
      <c r="B10" s="196"/>
      <c r="C10" s="188" t="s">
        <v>6</v>
      </c>
      <c r="D10" s="182" t="s">
        <v>105</v>
      </c>
      <c r="E10" s="182" t="s">
        <v>106</v>
      </c>
      <c r="F10" s="188" t="s">
        <v>55</v>
      </c>
      <c r="G10" s="188" t="s">
        <v>100</v>
      </c>
      <c r="H10" s="188" t="s">
        <v>101</v>
      </c>
      <c r="I10" s="182" t="s">
        <v>107</v>
      </c>
      <c r="J10" s="201" t="s">
        <v>100</v>
      </c>
      <c r="K10" s="202"/>
      <c r="L10" s="203"/>
      <c r="M10" s="201" t="s">
        <v>101</v>
      </c>
      <c r="N10" s="202"/>
      <c r="O10" s="203"/>
      <c r="P10" s="199"/>
      <c r="Q10" s="163"/>
      <c r="U10" s="132"/>
    </row>
    <row r="11" spans="1:21" s="1" customFormat="1" ht="12.75">
      <c r="A11" s="195"/>
      <c r="B11" s="196"/>
      <c r="C11" s="189"/>
      <c r="D11" s="187"/>
      <c r="E11" s="187"/>
      <c r="F11" s="189"/>
      <c r="G11" s="189"/>
      <c r="H11" s="189"/>
      <c r="I11" s="187"/>
      <c r="J11" s="37" t="s">
        <v>7</v>
      </c>
      <c r="K11" s="38" t="s">
        <v>8</v>
      </c>
      <c r="L11" s="38" t="s">
        <v>9</v>
      </c>
      <c r="M11" s="38" t="s">
        <v>7</v>
      </c>
      <c r="N11" s="38" t="s">
        <v>8</v>
      </c>
      <c r="O11" s="38" t="s">
        <v>9</v>
      </c>
      <c r="P11" s="200"/>
      <c r="Q11" s="164"/>
      <c r="R11" s="146"/>
      <c r="S11" s="146"/>
      <c r="T11" s="146"/>
      <c r="U11" s="132"/>
    </row>
    <row r="12" spans="1:21" s="21" customFormat="1" ht="12.75">
      <c r="A12" s="90">
        <v>1</v>
      </c>
      <c r="B12" s="90" t="s">
        <v>10</v>
      </c>
      <c r="C12" s="91">
        <v>1</v>
      </c>
      <c r="D12" s="91">
        <v>1</v>
      </c>
      <c r="E12" s="91"/>
      <c r="F12" s="92">
        <f>G12+H12</f>
        <v>8</v>
      </c>
      <c r="G12" s="91">
        <v>8</v>
      </c>
      <c r="H12" s="91"/>
      <c r="I12" s="91">
        <v>37</v>
      </c>
      <c r="J12" s="92">
        <v>12</v>
      </c>
      <c r="K12" s="92">
        <v>25</v>
      </c>
      <c r="L12" s="92">
        <v>0</v>
      </c>
      <c r="M12" s="92">
        <v>0</v>
      </c>
      <c r="N12" s="92">
        <v>0</v>
      </c>
      <c r="O12" s="92">
        <v>0</v>
      </c>
      <c r="P12" s="92" t="s">
        <v>141</v>
      </c>
      <c r="Q12" s="165" t="s">
        <v>174</v>
      </c>
      <c r="R12" s="113"/>
      <c r="S12" s="113"/>
      <c r="T12" s="113"/>
      <c r="U12" s="133"/>
    </row>
    <row r="13" spans="1:21" s="21" customFormat="1" ht="12.75">
      <c r="A13" s="90">
        <v>2</v>
      </c>
      <c r="B13" s="90" t="s">
        <v>11</v>
      </c>
      <c r="C13" s="92">
        <v>1</v>
      </c>
      <c r="D13" s="91">
        <v>1</v>
      </c>
      <c r="E13" s="92"/>
      <c r="F13" s="92">
        <f aca="true" t="shared" si="0" ref="F13:F25">G13+H13</f>
        <v>8</v>
      </c>
      <c r="G13" s="92">
        <v>8</v>
      </c>
      <c r="H13" s="92"/>
      <c r="I13" s="92">
        <v>37</v>
      </c>
      <c r="J13" s="92">
        <v>12</v>
      </c>
      <c r="K13" s="92">
        <v>25</v>
      </c>
      <c r="L13" s="92">
        <v>0</v>
      </c>
      <c r="M13" s="92">
        <v>0</v>
      </c>
      <c r="N13" s="92">
        <v>0</v>
      </c>
      <c r="O13" s="92">
        <v>0</v>
      </c>
      <c r="P13" s="92" t="s">
        <v>130</v>
      </c>
      <c r="Q13" s="165"/>
      <c r="R13" s="113"/>
      <c r="S13" s="113"/>
      <c r="T13" s="113"/>
      <c r="U13" s="133"/>
    </row>
    <row r="14" spans="1:21" s="21" customFormat="1" ht="12.75">
      <c r="A14" s="90">
        <v>3</v>
      </c>
      <c r="B14" s="90" t="s">
        <v>156</v>
      </c>
      <c r="C14" s="92"/>
      <c r="D14" s="91">
        <v>2</v>
      </c>
      <c r="E14" s="92"/>
      <c r="F14" s="92">
        <f t="shared" si="0"/>
        <v>7</v>
      </c>
      <c r="G14" s="92"/>
      <c r="H14" s="92">
        <v>7</v>
      </c>
      <c r="I14" s="92">
        <v>28</v>
      </c>
      <c r="J14" s="92">
        <v>0</v>
      </c>
      <c r="K14" s="92">
        <v>0</v>
      </c>
      <c r="L14" s="92">
        <v>0</v>
      </c>
      <c r="M14" s="92">
        <v>28</v>
      </c>
      <c r="N14" s="92">
        <v>0</v>
      </c>
      <c r="O14" s="92">
        <v>0</v>
      </c>
      <c r="P14" s="92" t="s">
        <v>142</v>
      </c>
      <c r="Q14" s="165"/>
      <c r="R14" s="113"/>
      <c r="S14" s="113"/>
      <c r="T14" s="113"/>
      <c r="U14" s="133"/>
    </row>
    <row r="15" spans="1:21" s="21" customFormat="1" ht="12.75">
      <c r="A15" s="90">
        <v>4</v>
      </c>
      <c r="B15" s="90" t="s">
        <v>31</v>
      </c>
      <c r="C15" s="92">
        <v>1</v>
      </c>
      <c r="D15" s="91">
        <v>1</v>
      </c>
      <c r="E15" s="92"/>
      <c r="F15" s="92">
        <f t="shared" si="0"/>
        <v>9</v>
      </c>
      <c r="G15" s="92">
        <v>9</v>
      </c>
      <c r="H15" s="92"/>
      <c r="I15" s="92">
        <v>50</v>
      </c>
      <c r="J15" s="92">
        <v>25</v>
      </c>
      <c r="K15" s="92">
        <v>25</v>
      </c>
      <c r="L15" s="92">
        <v>0</v>
      </c>
      <c r="M15" s="92">
        <v>0</v>
      </c>
      <c r="N15" s="92">
        <v>0</v>
      </c>
      <c r="O15" s="92">
        <v>0</v>
      </c>
      <c r="P15" s="92" t="s">
        <v>131</v>
      </c>
      <c r="Q15" s="165" t="s">
        <v>174</v>
      </c>
      <c r="R15" s="113"/>
      <c r="S15" s="113"/>
      <c r="T15" s="113"/>
      <c r="U15" s="133"/>
    </row>
    <row r="16" spans="1:21" s="16" customFormat="1" ht="12.75">
      <c r="A16" s="93">
        <v>5</v>
      </c>
      <c r="B16" s="90" t="s">
        <v>194</v>
      </c>
      <c r="C16" s="94"/>
      <c r="D16" s="95">
        <v>2</v>
      </c>
      <c r="E16" s="94"/>
      <c r="F16" s="92">
        <f t="shared" si="0"/>
        <v>2</v>
      </c>
      <c r="G16" s="94"/>
      <c r="H16" s="94">
        <v>2</v>
      </c>
      <c r="I16" s="94">
        <v>15</v>
      </c>
      <c r="J16" s="94">
        <v>0</v>
      </c>
      <c r="K16" s="94">
        <v>0</v>
      </c>
      <c r="L16" s="94">
        <v>0</v>
      </c>
      <c r="M16" s="94">
        <v>15</v>
      </c>
      <c r="N16" s="94">
        <v>0</v>
      </c>
      <c r="O16" s="94">
        <v>0</v>
      </c>
      <c r="P16" s="107" t="s">
        <v>132</v>
      </c>
      <c r="Q16" s="165"/>
      <c r="R16" s="113"/>
      <c r="S16" s="113"/>
      <c r="T16" s="113"/>
      <c r="U16" s="133"/>
    </row>
    <row r="17" spans="1:21" s="22" customFormat="1" ht="12.75">
      <c r="A17" s="90">
        <v>6</v>
      </c>
      <c r="B17" s="93" t="s">
        <v>193</v>
      </c>
      <c r="C17" s="92"/>
      <c r="D17" s="91">
        <v>2</v>
      </c>
      <c r="E17" s="92"/>
      <c r="F17" s="92">
        <f t="shared" si="0"/>
        <v>3</v>
      </c>
      <c r="G17" s="92"/>
      <c r="H17" s="92">
        <v>3</v>
      </c>
      <c r="I17" s="92">
        <v>25</v>
      </c>
      <c r="J17" s="92">
        <v>0</v>
      </c>
      <c r="K17" s="92">
        <v>0</v>
      </c>
      <c r="L17" s="92">
        <v>0</v>
      </c>
      <c r="M17" s="92">
        <v>25</v>
      </c>
      <c r="N17" s="92">
        <v>0</v>
      </c>
      <c r="O17" s="92">
        <v>0</v>
      </c>
      <c r="P17" s="92" t="s">
        <v>132</v>
      </c>
      <c r="Q17" s="165"/>
      <c r="R17" s="113"/>
      <c r="S17" s="113"/>
      <c r="T17" s="113"/>
      <c r="U17" s="133"/>
    </row>
    <row r="18" spans="1:21" s="22" customFormat="1" ht="12.75">
      <c r="A18" s="18">
        <v>7</v>
      </c>
      <c r="B18" s="18" t="s">
        <v>163</v>
      </c>
      <c r="C18" s="12"/>
      <c r="D18" s="25">
        <v>2</v>
      </c>
      <c r="E18" s="12"/>
      <c r="F18" s="12">
        <f t="shared" si="0"/>
        <v>2</v>
      </c>
      <c r="G18" s="12"/>
      <c r="H18" s="12">
        <v>2</v>
      </c>
      <c r="I18" s="12">
        <v>6</v>
      </c>
      <c r="J18" s="12">
        <v>0</v>
      </c>
      <c r="K18" s="12">
        <v>0</v>
      </c>
      <c r="L18" s="12">
        <v>0</v>
      </c>
      <c r="M18" s="12">
        <v>6</v>
      </c>
      <c r="N18" s="12">
        <v>0</v>
      </c>
      <c r="O18" s="12">
        <v>0</v>
      </c>
      <c r="P18" s="12" t="s">
        <v>140</v>
      </c>
      <c r="Q18" s="165" t="s">
        <v>174</v>
      </c>
      <c r="R18" s="113"/>
      <c r="S18" s="113"/>
      <c r="T18" s="113"/>
      <c r="U18" s="133"/>
    </row>
    <row r="19" spans="1:21" s="20" customFormat="1" ht="12.75">
      <c r="A19" s="18">
        <v>8</v>
      </c>
      <c r="B19" s="18" t="s">
        <v>30</v>
      </c>
      <c r="C19" s="12">
        <v>2</v>
      </c>
      <c r="D19" s="12">
        <v>2</v>
      </c>
      <c r="E19" s="12"/>
      <c r="F19" s="12">
        <f t="shared" si="0"/>
        <v>6</v>
      </c>
      <c r="G19" s="12"/>
      <c r="H19" s="12">
        <v>6</v>
      </c>
      <c r="I19" s="12">
        <v>25</v>
      </c>
      <c r="J19" s="12">
        <v>0</v>
      </c>
      <c r="K19" s="12">
        <v>0</v>
      </c>
      <c r="L19" s="12">
        <v>0</v>
      </c>
      <c r="M19" s="12">
        <v>12</v>
      </c>
      <c r="N19" s="12">
        <v>13</v>
      </c>
      <c r="O19" s="12">
        <v>0</v>
      </c>
      <c r="P19" s="2" t="s">
        <v>132</v>
      </c>
      <c r="Q19" s="165" t="s">
        <v>174</v>
      </c>
      <c r="R19" s="113"/>
      <c r="S19" s="113"/>
      <c r="T19" s="113"/>
      <c r="U19" s="133"/>
    </row>
    <row r="20" spans="1:21" ht="12.75">
      <c r="A20" s="18">
        <v>9</v>
      </c>
      <c r="B20" s="18" t="s">
        <v>12</v>
      </c>
      <c r="C20" s="12"/>
      <c r="D20" s="12">
        <v>1</v>
      </c>
      <c r="E20" s="12"/>
      <c r="F20" s="12">
        <f t="shared" si="0"/>
        <v>3</v>
      </c>
      <c r="G20" s="12">
        <v>3</v>
      </c>
      <c r="H20" s="12"/>
      <c r="I20" s="12">
        <v>25</v>
      </c>
      <c r="J20" s="19">
        <v>0</v>
      </c>
      <c r="K20" s="19">
        <v>0</v>
      </c>
      <c r="L20" s="19">
        <v>25</v>
      </c>
      <c r="M20" s="19">
        <v>0</v>
      </c>
      <c r="N20" s="19">
        <v>0</v>
      </c>
      <c r="O20" s="19">
        <v>0</v>
      </c>
      <c r="P20" s="2" t="s">
        <v>130</v>
      </c>
      <c r="Q20" s="165"/>
      <c r="R20" s="113"/>
      <c r="S20" s="113"/>
      <c r="T20" s="113"/>
      <c r="U20" s="133"/>
    </row>
    <row r="21" spans="1:21" ht="12.75">
      <c r="A21" s="18">
        <v>10</v>
      </c>
      <c r="B21" s="108" t="s">
        <v>144</v>
      </c>
      <c r="C21" s="25"/>
      <c r="D21" s="25">
        <v>1</v>
      </c>
      <c r="E21" s="25"/>
      <c r="F21" s="12">
        <f t="shared" si="0"/>
        <v>2</v>
      </c>
      <c r="G21" s="25">
        <v>2</v>
      </c>
      <c r="H21" s="25"/>
      <c r="I21" s="25">
        <v>16</v>
      </c>
      <c r="J21" s="12">
        <v>0</v>
      </c>
      <c r="K21" s="12">
        <v>16</v>
      </c>
      <c r="L21" s="12">
        <v>0</v>
      </c>
      <c r="M21" s="12">
        <v>0</v>
      </c>
      <c r="N21" s="12">
        <v>0</v>
      </c>
      <c r="O21" s="12">
        <v>0</v>
      </c>
      <c r="P21" s="2" t="s">
        <v>133</v>
      </c>
      <c r="Q21" s="165"/>
      <c r="R21" s="113"/>
      <c r="S21" s="113"/>
      <c r="T21" s="113"/>
      <c r="U21" s="133"/>
    </row>
    <row r="22" spans="1:21" s="1" customFormat="1" ht="12.75" customHeight="1">
      <c r="A22" s="18">
        <v>11</v>
      </c>
      <c r="B22" s="3" t="s">
        <v>145</v>
      </c>
      <c r="C22" s="25"/>
      <c r="D22" s="25">
        <v>2</v>
      </c>
      <c r="E22" s="25"/>
      <c r="F22" s="12">
        <f t="shared" si="0"/>
        <v>2</v>
      </c>
      <c r="G22" s="25"/>
      <c r="H22" s="25">
        <v>2</v>
      </c>
      <c r="I22" s="25">
        <v>16</v>
      </c>
      <c r="J22" s="12">
        <v>0</v>
      </c>
      <c r="K22" s="12">
        <v>0</v>
      </c>
      <c r="L22" s="12">
        <v>0</v>
      </c>
      <c r="M22" s="12">
        <v>0</v>
      </c>
      <c r="N22" s="12">
        <v>16</v>
      </c>
      <c r="O22" s="12">
        <v>0</v>
      </c>
      <c r="P22" s="2" t="s">
        <v>133</v>
      </c>
      <c r="Q22" s="165"/>
      <c r="R22" s="115"/>
      <c r="S22" s="115"/>
      <c r="T22" s="115"/>
      <c r="U22" s="134"/>
    </row>
    <row r="23" spans="1:21" s="9" customFormat="1" ht="12.75" customHeight="1">
      <c r="A23" s="110">
        <v>12</v>
      </c>
      <c r="B23" s="104" t="s">
        <v>32</v>
      </c>
      <c r="C23" s="80">
        <v>2</v>
      </c>
      <c r="D23" s="87"/>
      <c r="E23" s="80"/>
      <c r="F23" s="12">
        <f t="shared" si="0"/>
        <v>2</v>
      </c>
      <c r="G23" s="80"/>
      <c r="H23" s="80">
        <v>2</v>
      </c>
      <c r="I23" s="80">
        <v>10</v>
      </c>
      <c r="J23" s="97">
        <v>0</v>
      </c>
      <c r="K23" s="97">
        <v>0</v>
      </c>
      <c r="L23" s="97">
        <v>0</v>
      </c>
      <c r="M23" s="97">
        <v>10</v>
      </c>
      <c r="N23" s="97">
        <v>0</v>
      </c>
      <c r="O23" s="97">
        <v>0</v>
      </c>
      <c r="P23" s="38" t="s">
        <v>132</v>
      </c>
      <c r="Q23" s="165" t="s">
        <v>174</v>
      </c>
      <c r="R23" s="115"/>
      <c r="S23" s="115"/>
      <c r="T23" s="115"/>
      <c r="U23" s="133"/>
    </row>
    <row r="24" spans="1:21" s="9" customFormat="1" ht="12.75">
      <c r="A24" s="18">
        <v>13</v>
      </c>
      <c r="B24" s="18" t="s">
        <v>15</v>
      </c>
      <c r="C24" s="12">
        <v>2</v>
      </c>
      <c r="D24" s="12">
        <v>2</v>
      </c>
      <c r="E24" s="12"/>
      <c r="F24" s="12">
        <f t="shared" si="0"/>
        <v>5</v>
      </c>
      <c r="G24" s="12"/>
      <c r="H24" s="12">
        <v>5</v>
      </c>
      <c r="I24" s="12">
        <v>20</v>
      </c>
      <c r="J24" s="12">
        <v>0</v>
      </c>
      <c r="K24" s="12">
        <v>0</v>
      </c>
      <c r="L24" s="12">
        <v>0</v>
      </c>
      <c r="M24" s="12">
        <v>10</v>
      </c>
      <c r="N24" s="12">
        <v>10</v>
      </c>
      <c r="O24" s="12">
        <v>0</v>
      </c>
      <c r="P24" s="2" t="s">
        <v>134</v>
      </c>
      <c r="Q24" s="165" t="s">
        <v>174</v>
      </c>
      <c r="R24" s="113"/>
      <c r="S24" s="113"/>
      <c r="T24" s="113"/>
      <c r="U24" s="133"/>
    </row>
    <row r="25" spans="1:21" s="9" customFormat="1" ht="12.75">
      <c r="A25" s="18">
        <v>14</v>
      </c>
      <c r="B25" s="3" t="s">
        <v>158</v>
      </c>
      <c r="C25" s="12"/>
      <c r="D25" s="12"/>
      <c r="E25" s="12">
        <v>2</v>
      </c>
      <c r="F25" s="12">
        <f t="shared" si="0"/>
        <v>1</v>
      </c>
      <c r="G25" s="12"/>
      <c r="H25" s="12">
        <v>1</v>
      </c>
      <c r="I25" s="12">
        <v>9</v>
      </c>
      <c r="J25" s="12">
        <v>0</v>
      </c>
      <c r="K25" s="12">
        <v>0</v>
      </c>
      <c r="L25" s="12">
        <v>0</v>
      </c>
      <c r="M25" s="12">
        <v>0</v>
      </c>
      <c r="N25" s="12">
        <v>9</v>
      </c>
      <c r="O25" s="12">
        <v>0</v>
      </c>
      <c r="P25" s="2" t="s">
        <v>135</v>
      </c>
      <c r="Q25" s="165"/>
      <c r="R25" s="56"/>
      <c r="S25" s="56"/>
      <c r="T25" s="56"/>
      <c r="U25" s="135"/>
    </row>
    <row r="26" spans="1:21" s="9" customFormat="1" ht="12.75">
      <c r="A26" s="7"/>
      <c r="B26" s="7" t="s">
        <v>13</v>
      </c>
      <c r="C26" s="8">
        <f>COUNT(C12:C24)</f>
        <v>6</v>
      </c>
      <c r="D26" s="7"/>
      <c r="E26" s="7"/>
      <c r="F26" s="8">
        <f aca="true" t="shared" si="1" ref="F26:O26">SUM(F12:F25)</f>
        <v>60</v>
      </c>
      <c r="G26" s="8">
        <f t="shared" si="1"/>
        <v>30</v>
      </c>
      <c r="H26" s="8">
        <f t="shared" si="1"/>
        <v>30</v>
      </c>
      <c r="I26" s="8">
        <f t="shared" si="1"/>
        <v>319</v>
      </c>
      <c r="J26" s="8">
        <f t="shared" si="1"/>
        <v>49</v>
      </c>
      <c r="K26" s="8">
        <f t="shared" si="1"/>
        <v>91</v>
      </c>
      <c r="L26" s="8">
        <f t="shared" si="1"/>
        <v>25</v>
      </c>
      <c r="M26" s="8">
        <f t="shared" si="1"/>
        <v>106</v>
      </c>
      <c r="N26" s="8">
        <f t="shared" si="1"/>
        <v>48</v>
      </c>
      <c r="O26" s="8">
        <f t="shared" si="1"/>
        <v>0</v>
      </c>
      <c r="P26" s="8"/>
      <c r="Q26" s="65"/>
      <c r="R26" s="56"/>
      <c r="S26" s="56"/>
      <c r="T26" s="56"/>
      <c r="U26" s="135"/>
    </row>
    <row r="27" spans="1:20" ht="12.75">
      <c r="A27" s="10"/>
      <c r="B27" s="13" t="s">
        <v>52</v>
      </c>
      <c r="C27" s="14"/>
      <c r="D27" s="14"/>
      <c r="E27" s="14"/>
      <c r="F27" s="14"/>
      <c r="G27" s="14"/>
      <c r="H27" s="14"/>
      <c r="I27" s="9"/>
      <c r="J27" s="204">
        <f>SUM(J26:L26)</f>
        <v>165</v>
      </c>
      <c r="K27" s="204"/>
      <c r="L27" s="204"/>
      <c r="M27" s="204">
        <f>SUM(M26:O26)</f>
        <v>154</v>
      </c>
      <c r="N27" s="204"/>
      <c r="O27" s="204"/>
      <c r="P27" s="10"/>
      <c r="R27" s="111"/>
      <c r="S27" s="111"/>
      <c r="T27" s="111"/>
    </row>
    <row r="28" spans="1:20" ht="12.75">
      <c r="A28" s="10"/>
      <c r="B28" s="13"/>
      <c r="C28" s="14"/>
      <c r="D28" s="14"/>
      <c r="E28" s="14"/>
      <c r="F28" s="14"/>
      <c r="G28" s="14"/>
      <c r="H28" s="14"/>
      <c r="I28" s="9"/>
      <c r="J28" s="33"/>
      <c r="K28" s="33"/>
      <c r="L28" s="33"/>
      <c r="M28" s="33"/>
      <c r="N28" s="33"/>
      <c r="O28" s="33"/>
      <c r="P28" s="10"/>
      <c r="R28" s="111"/>
      <c r="S28" s="111"/>
      <c r="T28" s="111"/>
    </row>
    <row r="29" spans="1:21" s="23" customFormat="1" ht="12.75">
      <c r="A29" s="10"/>
      <c r="B29" s="57" t="s">
        <v>108</v>
      </c>
      <c r="C29" s="14"/>
      <c r="D29" s="14"/>
      <c r="E29" s="14"/>
      <c r="F29" s="58">
        <f>SUM(F12:F25)</f>
        <v>60</v>
      </c>
      <c r="G29" s="58">
        <f>SUM(G12:G25)</f>
        <v>30</v>
      </c>
      <c r="H29" s="58">
        <f>SUM(H12:H25)</f>
        <v>30</v>
      </c>
      <c r="I29" s="35"/>
      <c r="J29" s="35"/>
      <c r="K29" s="33"/>
      <c r="L29" s="33"/>
      <c r="M29" s="33"/>
      <c r="N29" s="33"/>
      <c r="O29" s="33"/>
      <c r="P29" s="10"/>
      <c r="Q29" s="166"/>
      <c r="R29" s="118"/>
      <c r="S29" s="118"/>
      <c r="T29" s="118"/>
      <c r="U29" s="136"/>
    </row>
    <row r="30" spans="1:21" s="17" customFormat="1" ht="12.75">
      <c r="A30" s="1"/>
      <c r="B30" s="149" t="s">
        <v>155</v>
      </c>
      <c r="C30" s="56"/>
      <c r="D30" s="56"/>
      <c r="E30" s="56"/>
      <c r="F30" s="36"/>
      <c r="G30" s="36"/>
      <c r="H30" s="36"/>
      <c r="I30" s="35"/>
      <c r="J30" s="35"/>
      <c r="K30" s="33"/>
      <c r="L30" s="33"/>
      <c r="M30" s="33"/>
      <c r="N30" s="33"/>
      <c r="O30" s="6"/>
      <c r="P30" s="5"/>
      <c r="Q30" s="167"/>
      <c r="R30" s="119"/>
      <c r="S30" s="119"/>
      <c r="T30" s="119"/>
      <c r="U30" s="137"/>
    </row>
    <row r="31" spans="1:21" s="17" customFormat="1" ht="12.75">
      <c r="A31"/>
      <c r="B31" s="55" t="s">
        <v>157</v>
      </c>
      <c r="C31" s="111"/>
      <c r="D31" s="111"/>
      <c r="E31" s="111"/>
      <c r="F31"/>
      <c r="G31"/>
      <c r="H31"/>
      <c r="I31"/>
      <c r="J31"/>
      <c r="K31"/>
      <c r="L31"/>
      <c r="M31"/>
      <c r="N31"/>
      <c r="O31"/>
      <c r="P31"/>
      <c r="Q31" s="167"/>
      <c r="R31" s="119"/>
      <c r="S31" s="119"/>
      <c r="T31" s="119"/>
      <c r="U31" s="137"/>
    </row>
    <row r="32" spans="1:21" s="24" customFormat="1" ht="12.75">
      <c r="A32"/>
      <c r="B32" s="55"/>
      <c r="C32" s="111"/>
      <c r="D32" s="111"/>
      <c r="E32" s="111"/>
      <c r="F32"/>
      <c r="G32"/>
      <c r="H32"/>
      <c r="I32"/>
      <c r="J32"/>
      <c r="K32"/>
      <c r="L32"/>
      <c r="M32"/>
      <c r="N32"/>
      <c r="O32"/>
      <c r="P32"/>
      <c r="Q32" s="168"/>
      <c r="R32" s="120"/>
      <c r="S32" s="120"/>
      <c r="T32" s="120"/>
      <c r="U32" s="138"/>
    </row>
    <row r="33" spans="1:21" s="24" customFormat="1" ht="12.75">
      <c r="A33" s="88"/>
      <c r="B33" s="89" t="s">
        <v>119</v>
      </c>
      <c r="C33" s="88"/>
      <c r="D33" s="88"/>
      <c r="E33" s="88"/>
      <c r="F33" s="88">
        <f>SUM(F12:F17)</f>
        <v>37</v>
      </c>
      <c r="G33" s="88">
        <f aca="true" t="shared" si="2" ref="G33:O33">SUM(G12:G17)</f>
        <v>25</v>
      </c>
      <c r="H33" s="88">
        <f t="shared" si="2"/>
        <v>12</v>
      </c>
      <c r="I33" s="88">
        <f t="shared" si="2"/>
        <v>192</v>
      </c>
      <c r="J33" s="88">
        <f t="shared" si="2"/>
        <v>49</v>
      </c>
      <c r="K33" s="88">
        <f t="shared" si="2"/>
        <v>75</v>
      </c>
      <c r="L33" s="88">
        <f t="shared" si="2"/>
        <v>0</v>
      </c>
      <c r="M33" s="88">
        <f t="shared" si="2"/>
        <v>68</v>
      </c>
      <c r="N33" s="88">
        <f t="shared" si="2"/>
        <v>0</v>
      </c>
      <c r="O33" s="88">
        <f t="shared" si="2"/>
        <v>0</v>
      </c>
      <c r="P33" s="88"/>
      <c r="Q33" s="168"/>
      <c r="R33" s="120"/>
      <c r="S33" s="120"/>
      <c r="T33" s="120"/>
      <c r="U33" s="138"/>
    </row>
    <row r="34" spans="1:20" ht="25.5">
      <c r="A34" s="24"/>
      <c r="B34" s="150" t="s">
        <v>173</v>
      </c>
      <c r="C34" s="15"/>
      <c r="D34" s="15"/>
      <c r="E34" s="15"/>
      <c r="F34" s="151">
        <f>F12+F15+F18+F19+F23+F24</f>
        <v>32</v>
      </c>
      <c r="G34" s="151">
        <f aca="true" t="shared" si="3" ref="G34:O34">G12+G15+G18+G19+G23+G24</f>
        <v>17</v>
      </c>
      <c r="H34" s="151">
        <f t="shared" si="3"/>
        <v>15</v>
      </c>
      <c r="I34" s="151">
        <f t="shared" si="3"/>
        <v>148</v>
      </c>
      <c r="J34" s="151">
        <f t="shared" si="3"/>
        <v>37</v>
      </c>
      <c r="K34" s="151">
        <f t="shared" si="3"/>
        <v>50</v>
      </c>
      <c r="L34" s="151">
        <f t="shared" si="3"/>
        <v>0</v>
      </c>
      <c r="M34" s="151">
        <f t="shared" si="3"/>
        <v>38</v>
      </c>
      <c r="N34" s="151">
        <f t="shared" si="3"/>
        <v>23</v>
      </c>
      <c r="O34" s="151">
        <f t="shared" si="3"/>
        <v>0</v>
      </c>
      <c r="R34" s="111"/>
      <c r="S34" s="111"/>
      <c r="T34" s="111"/>
    </row>
    <row r="35" spans="2:20" ht="12.75">
      <c r="B35" s="26"/>
      <c r="R35" s="111"/>
      <c r="S35" s="111"/>
      <c r="T35" s="111"/>
    </row>
    <row r="36" spans="18:20" ht="12.75">
      <c r="R36" s="111"/>
      <c r="S36" s="111"/>
      <c r="T36" s="111"/>
    </row>
    <row r="37" spans="4:20" ht="12.75">
      <c r="D37" s="42" t="s">
        <v>79</v>
      </c>
      <c r="E37" s="42" t="s">
        <v>80</v>
      </c>
      <c r="F37" s="42"/>
      <c r="G37" s="42"/>
      <c r="H37" s="42"/>
      <c r="I37" s="42" t="s">
        <v>79</v>
      </c>
      <c r="J37" s="42" t="s">
        <v>80</v>
      </c>
      <c r="R37" s="111"/>
      <c r="S37" s="111"/>
      <c r="T37" s="111"/>
    </row>
    <row r="38" spans="2:20" ht="12.75">
      <c r="B38" s="11" t="s">
        <v>154</v>
      </c>
      <c r="D38" s="40" t="s">
        <v>24</v>
      </c>
      <c r="E38" s="40" t="s">
        <v>24</v>
      </c>
      <c r="F38" s="15" t="s">
        <v>0</v>
      </c>
      <c r="G38" s="15"/>
      <c r="H38" s="15"/>
      <c r="I38" s="15"/>
      <c r="Q38" s="169"/>
      <c r="R38" s="14"/>
      <c r="S38" s="111"/>
      <c r="T38" s="125"/>
    </row>
    <row r="39" spans="2:20" ht="12.75">
      <c r="B39" t="s">
        <v>126</v>
      </c>
      <c r="D39" s="31">
        <f>I39/I42</f>
        <v>0.5027472527472527</v>
      </c>
      <c r="E39" s="31">
        <f>J39/J42</f>
        <v>0.489010989010989</v>
      </c>
      <c r="F39" s="15" t="s">
        <v>25</v>
      </c>
      <c r="G39" s="15"/>
      <c r="H39" s="15"/>
      <c r="I39" s="15">
        <f>J71+M71</f>
        <v>183</v>
      </c>
      <c r="J39" s="15">
        <f>J73+M73</f>
        <v>178</v>
      </c>
      <c r="Q39" s="169"/>
      <c r="R39" s="14"/>
      <c r="S39" s="111"/>
      <c r="T39" s="111"/>
    </row>
    <row r="40" spans="2:20" ht="12.75">
      <c r="B40" t="s">
        <v>49</v>
      </c>
      <c r="D40" s="31">
        <f>I40/I42</f>
        <v>0.41483516483516486</v>
      </c>
      <c r="E40" s="31">
        <f>J40/J42</f>
        <v>0.42857142857142855</v>
      </c>
      <c r="F40" s="15" t="s">
        <v>26</v>
      </c>
      <c r="G40" s="15"/>
      <c r="H40" s="15"/>
      <c r="I40" s="15">
        <f>K71+N71</f>
        <v>151</v>
      </c>
      <c r="J40" s="15">
        <f>K73+N73</f>
        <v>156</v>
      </c>
      <c r="Q40" s="169"/>
      <c r="R40" s="14"/>
      <c r="S40" s="111"/>
      <c r="T40" s="111"/>
    </row>
    <row r="41" spans="2:20" ht="12.75">
      <c r="B41" t="s">
        <v>14</v>
      </c>
      <c r="D41" s="31">
        <f>I41/I42</f>
        <v>0.08241758241758242</v>
      </c>
      <c r="E41" s="31">
        <f>J41/J42</f>
        <v>0.08241758241758242</v>
      </c>
      <c r="F41" s="15" t="s">
        <v>27</v>
      </c>
      <c r="G41" s="15"/>
      <c r="H41" s="15"/>
      <c r="I41" s="15">
        <f>L71+O71</f>
        <v>30</v>
      </c>
      <c r="J41" s="15">
        <f>L73+O73</f>
        <v>30</v>
      </c>
      <c r="Q41" s="169"/>
      <c r="R41" s="14"/>
      <c r="S41" s="111"/>
      <c r="T41" s="111"/>
    </row>
    <row r="42" spans="2:20" ht="12.75">
      <c r="B42" t="s">
        <v>29</v>
      </c>
      <c r="D42" s="31">
        <f>SUM(D39:D41)</f>
        <v>1</v>
      </c>
      <c r="E42" s="31">
        <f>SUM(E39:E41)</f>
        <v>1</v>
      </c>
      <c r="F42" s="15" t="s">
        <v>2</v>
      </c>
      <c r="G42" s="15"/>
      <c r="H42" s="15"/>
      <c r="I42" s="15">
        <f>SUM(I39:I41)</f>
        <v>364</v>
      </c>
      <c r="J42" s="15">
        <f>SUM(J39:J41)</f>
        <v>364</v>
      </c>
      <c r="Q42" s="169"/>
      <c r="R42" s="14"/>
      <c r="S42" s="111"/>
      <c r="T42" s="111"/>
    </row>
    <row r="43" spans="2:20" ht="12.75">
      <c r="B43" t="s">
        <v>178</v>
      </c>
      <c r="R43" s="111"/>
      <c r="S43" s="111"/>
      <c r="T43" s="111"/>
    </row>
    <row r="44" spans="1:20" ht="12.75" customHeight="1">
      <c r="A44" s="195" t="s">
        <v>19</v>
      </c>
      <c r="B44" s="195" t="s">
        <v>3</v>
      </c>
      <c r="C44" s="197" t="s">
        <v>104</v>
      </c>
      <c r="D44" s="197"/>
      <c r="E44" s="197"/>
      <c r="F44" s="192" t="s">
        <v>4</v>
      </c>
      <c r="G44" s="193"/>
      <c r="H44" s="194"/>
      <c r="I44" s="197" t="s">
        <v>5</v>
      </c>
      <c r="J44" s="195"/>
      <c r="K44" s="195"/>
      <c r="L44" s="195"/>
      <c r="M44" s="195"/>
      <c r="N44" s="195"/>
      <c r="O44" s="195"/>
      <c r="P44" s="198" t="s">
        <v>143</v>
      </c>
      <c r="R44" s="111"/>
      <c r="S44" s="111"/>
      <c r="T44" s="111"/>
    </row>
    <row r="45" spans="1:21" s="1" customFormat="1" ht="12.75">
      <c r="A45" s="195"/>
      <c r="B45" s="196"/>
      <c r="C45" s="188" t="s">
        <v>6</v>
      </c>
      <c r="D45" s="182" t="s">
        <v>105</v>
      </c>
      <c r="E45" s="182" t="s">
        <v>106</v>
      </c>
      <c r="F45" s="188" t="s">
        <v>55</v>
      </c>
      <c r="G45" s="188" t="s">
        <v>98</v>
      </c>
      <c r="H45" s="188" t="s">
        <v>99</v>
      </c>
      <c r="I45" s="182" t="s">
        <v>107</v>
      </c>
      <c r="J45" s="201" t="s">
        <v>98</v>
      </c>
      <c r="K45" s="202"/>
      <c r="L45" s="203"/>
      <c r="M45" s="201" t="s">
        <v>99</v>
      </c>
      <c r="N45" s="202"/>
      <c r="O45" s="203"/>
      <c r="P45" s="199"/>
      <c r="Q45" s="163"/>
      <c r="R45" s="121"/>
      <c r="S45" s="121"/>
      <c r="T45" s="121"/>
      <c r="U45" s="132"/>
    </row>
    <row r="46" spans="1:21" s="1" customFormat="1" ht="12.75">
      <c r="A46" s="195"/>
      <c r="B46" s="196"/>
      <c r="C46" s="189"/>
      <c r="D46" s="187"/>
      <c r="E46" s="187"/>
      <c r="F46" s="189"/>
      <c r="G46" s="189"/>
      <c r="H46" s="189"/>
      <c r="I46" s="187"/>
      <c r="J46" s="37" t="s">
        <v>7</v>
      </c>
      <c r="K46" s="38" t="s">
        <v>8</v>
      </c>
      <c r="L46" s="38" t="s">
        <v>9</v>
      </c>
      <c r="M46" s="38" t="s">
        <v>7</v>
      </c>
      <c r="N46" s="38" t="s">
        <v>8</v>
      </c>
      <c r="O46" s="38" t="s">
        <v>9</v>
      </c>
      <c r="P46" s="200"/>
      <c r="Q46" s="163"/>
      <c r="R46" s="121"/>
      <c r="S46" s="121"/>
      <c r="T46" s="121"/>
      <c r="U46" s="132"/>
    </row>
    <row r="47" spans="1:21" s="21" customFormat="1" ht="12.75">
      <c r="A47" s="90">
        <v>1</v>
      </c>
      <c r="B47" s="90" t="s">
        <v>33</v>
      </c>
      <c r="C47" s="91">
        <v>3</v>
      </c>
      <c r="D47" s="91">
        <v>3</v>
      </c>
      <c r="E47" s="91"/>
      <c r="F47" s="92">
        <f>G47+H47</f>
        <v>5</v>
      </c>
      <c r="G47" s="91">
        <v>5</v>
      </c>
      <c r="H47" s="91"/>
      <c r="I47" s="91">
        <v>38</v>
      </c>
      <c r="J47" s="92">
        <v>25</v>
      </c>
      <c r="K47" s="92">
        <v>13</v>
      </c>
      <c r="L47" s="92">
        <v>0</v>
      </c>
      <c r="M47" s="92">
        <v>0</v>
      </c>
      <c r="N47" s="92">
        <v>0</v>
      </c>
      <c r="O47" s="92">
        <v>0</v>
      </c>
      <c r="P47" s="92" t="s">
        <v>131</v>
      </c>
      <c r="Q47" s="165" t="s">
        <v>174</v>
      </c>
      <c r="R47" s="116"/>
      <c r="S47" s="116"/>
      <c r="T47" s="116"/>
      <c r="U47" s="129"/>
    </row>
    <row r="48" spans="1:21" s="21" customFormat="1" ht="12.75">
      <c r="A48" s="90">
        <v>2</v>
      </c>
      <c r="B48" s="90" t="s">
        <v>16</v>
      </c>
      <c r="C48" s="92">
        <v>3</v>
      </c>
      <c r="D48" s="91">
        <v>3</v>
      </c>
      <c r="E48" s="92"/>
      <c r="F48" s="92">
        <f aca="true" t="shared" si="4" ref="F48:F62">G48+H48</f>
        <v>5</v>
      </c>
      <c r="G48" s="92">
        <v>5</v>
      </c>
      <c r="H48" s="92"/>
      <c r="I48" s="92">
        <v>37</v>
      </c>
      <c r="J48" s="92">
        <v>12</v>
      </c>
      <c r="K48" s="92">
        <v>12</v>
      </c>
      <c r="L48" s="92">
        <v>13</v>
      </c>
      <c r="M48" s="92">
        <v>0</v>
      </c>
      <c r="N48" s="92">
        <v>0</v>
      </c>
      <c r="O48" s="92">
        <v>0</v>
      </c>
      <c r="P48" s="92" t="s">
        <v>132</v>
      </c>
      <c r="Q48" s="165" t="s">
        <v>174</v>
      </c>
      <c r="R48" s="116"/>
      <c r="S48" s="116"/>
      <c r="T48" s="116"/>
      <c r="U48" s="129"/>
    </row>
    <row r="49" spans="1:21" s="21" customFormat="1" ht="12.75">
      <c r="A49" s="90">
        <v>3</v>
      </c>
      <c r="B49" s="90" t="s">
        <v>36</v>
      </c>
      <c r="C49" s="92">
        <v>4</v>
      </c>
      <c r="D49" s="92">
        <v>4</v>
      </c>
      <c r="E49" s="92"/>
      <c r="F49" s="92">
        <f t="shared" si="4"/>
        <v>5</v>
      </c>
      <c r="G49" s="92"/>
      <c r="H49" s="92">
        <v>5</v>
      </c>
      <c r="I49" s="92">
        <v>25</v>
      </c>
      <c r="J49" s="92">
        <v>0</v>
      </c>
      <c r="K49" s="92">
        <v>0</v>
      </c>
      <c r="L49" s="92">
        <v>0</v>
      </c>
      <c r="M49" s="92">
        <v>12</v>
      </c>
      <c r="N49" s="92">
        <v>13</v>
      </c>
      <c r="O49" s="92">
        <v>0</v>
      </c>
      <c r="P49" s="92" t="s">
        <v>136</v>
      </c>
      <c r="Q49" s="165" t="s">
        <v>174</v>
      </c>
      <c r="R49" s="116"/>
      <c r="S49" s="116"/>
      <c r="T49" s="116"/>
      <c r="U49" s="129"/>
    </row>
    <row r="50" spans="1:21" s="21" customFormat="1" ht="12.75">
      <c r="A50" s="90">
        <v>4</v>
      </c>
      <c r="B50" s="90" t="s">
        <v>164</v>
      </c>
      <c r="C50" s="92"/>
      <c r="D50" s="92">
        <v>3</v>
      </c>
      <c r="E50" s="92"/>
      <c r="F50" s="92">
        <f t="shared" si="4"/>
        <v>3</v>
      </c>
      <c r="G50" s="92">
        <v>3</v>
      </c>
      <c r="H50" s="92"/>
      <c r="I50" s="92">
        <v>25</v>
      </c>
      <c r="J50" s="92">
        <v>25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 t="s">
        <v>142</v>
      </c>
      <c r="Q50" s="165"/>
      <c r="R50" s="116"/>
      <c r="S50" s="116"/>
      <c r="T50" s="116"/>
      <c r="U50" s="129"/>
    </row>
    <row r="51" spans="1:21" s="16" customFormat="1" ht="12.75">
      <c r="A51" s="18">
        <v>5</v>
      </c>
      <c r="B51" s="18" t="s">
        <v>34</v>
      </c>
      <c r="C51" s="12">
        <v>3</v>
      </c>
      <c r="D51" s="12">
        <v>3</v>
      </c>
      <c r="E51" s="12"/>
      <c r="F51" s="12">
        <f t="shared" si="4"/>
        <v>3</v>
      </c>
      <c r="G51" s="12">
        <v>3</v>
      </c>
      <c r="H51" s="12"/>
      <c r="I51" s="12">
        <v>25</v>
      </c>
      <c r="J51" s="19">
        <v>12</v>
      </c>
      <c r="K51" s="19">
        <v>13</v>
      </c>
      <c r="L51" s="19">
        <v>0</v>
      </c>
      <c r="M51" s="19">
        <v>0</v>
      </c>
      <c r="N51" s="19">
        <v>0</v>
      </c>
      <c r="O51" s="19">
        <v>0</v>
      </c>
      <c r="P51" s="2" t="s">
        <v>161</v>
      </c>
      <c r="Q51" s="165" t="s">
        <v>174</v>
      </c>
      <c r="R51" s="116"/>
      <c r="S51" s="116"/>
      <c r="T51" s="116"/>
      <c r="U51" s="129"/>
    </row>
    <row r="52" spans="1:21" s="16" customFormat="1" ht="12.75">
      <c r="A52" s="18">
        <v>6</v>
      </c>
      <c r="B52" s="18" t="s">
        <v>37</v>
      </c>
      <c r="C52" s="12"/>
      <c r="D52" s="12">
        <v>4</v>
      </c>
      <c r="E52" s="12"/>
      <c r="F52" s="12">
        <f t="shared" si="4"/>
        <v>3</v>
      </c>
      <c r="G52" s="12"/>
      <c r="H52" s="12">
        <v>3</v>
      </c>
      <c r="I52" s="12">
        <v>17</v>
      </c>
      <c r="J52" s="12">
        <v>0</v>
      </c>
      <c r="K52" s="12">
        <v>0</v>
      </c>
      <c r="L52" s="12">
        <v>0</v>
      </c>
      <c r="M52" s="12">
        <v>8</v>
      </c>
      <c r="N52" s="12">
        <v>0</v>
      </c>
      <c r="O52" s="12">
        <v>9</v>
      </c>
      <c r="P52" s="2" t="s">
        <v>130</v>
      </c>
      <c r="Q52" s="165" t="s">
        <v>174</v>
      </c>
      <c r="R52" s="116"/>
      <c r="S52" s="116"/>
      <c r="T52" s="116"/>
      <c r="U52" s="129"/>
    </row>
    <row r="53" spans="1:21" s="16" customFormat="1" ht="12.75">
      <c r="A53" s="18">
        <v>7</v>
      </c>
      <c r="B53" s="18" t="s">
        <v>21</v>
      </c>
      <c r="C53" s="12"/>
      <c r="D53" s="25">
        <v>4</v>
      </c>
      <c r="E53" s="12"/>
      <c r="F53" s="12">
        <f t="shared" si="4"/>
        <v>3</v>
      </c>
      <c r="G53" s="12"/>
      <c r="H53" s="12">
        <v>3</v>
      </c>
      <c r="I53" s="12">
        <v>25</v>
      </c>
      <c r="J53" s="12">
        <v>0</v>
      </c>
      <c r="K53" s="12">
        <v>0</v>
      </c>
      <c r="L53" s="12">
        <v>0</v>
      </c>
      <c r="M53" s="12">
        <v>13</v>
      </c>
      <c r="N53" s="12">
        <v>4</v>
      </c>
      <c r="O53" s="12">
        <v>8</v>
      </c>
      <c r="P53" s="2" t="s">
        <v>136</v>
      </c>
      <c r="Q53" s="165" t="s">
        <v>174</v>
      </c>
      <c r="R53" s="116"/>
      <c r="S53" s="116"/>
      <c r="T53" s="116"/>
      <c r="U53" s="129"/>
    </row>
    <row r="54" spans="1:21" s="22" customFormat="1" ht="12.75">
      <c r="A54" s="18">
        <v>8</v>
      </c>
      <c r="B54" s="18" t="s">
        <v>159</v>
      </c>
      <c r="C54" s="12"/>
      <c r="D54" s="25"/>
      <c r="E54" s="12">
        <v>4</v>
      </c>
      <c r="F54" s="12">
        <f t="shared" si="4"/>
        <v>2</v>
      </c>
      <c r="G54" s="12"/>
      <c r="H54" s="12">
        <v>2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2" t="s">
        <v>137</v>
      </c>
      <c r="Q54" s="165"/>
      <c r="R54" s="116"/>
      <c r="S54" s="116"/>
      <c r="T54" s="116"/>
      <c r="U54" s="129"/>
    </row>
    <row r="55" spans="1:21" s="24" customFormat="1" ht="12.75">
      <c r="A55" s="18">
        <v>9</v>
      </c>
      <c r="B55" s="3" t="s">
        <v>146</v>
      </c>
      <c r="C55" s="12"/>
      <c r="D55" s="25"/>
      <c r="E55" s="12">
        <v>4</v>
      </c>
      <c r="F55" s="12">
        <f t="shared" si="4"/>
        <v>2</v>
      </c>
      <c r="G55" s="12"/>
      <c r="H55" s="12">
        <v>2</v>
      </c>
      <c r="I55" s="12">
        <v>12</v>
      </c>
      <c r="J55" s="19">
        <v>0</v>
      </c>
      <c r="K55" s="19">
        <v>0</v>
      </c>
      <c r="L55" s="19">
        <v>0</v>
      </c>
      <c r="M55" s="19">
        <v>0</v>
      </c>
      <c r="N55" s="19">
        <v>12</v>
      </c>
      <c r="O55" s="19">
        <v>0</v>
      </c>
      <c r="P55" s="2" t="s">
        <v>137</v>
      </c>
      <c r="Q55" s="165"/>
      <c r="R55" s="117"/>
      <c r="S55" s="117"/>
      <c r="T55" s="117"/>
      <c r="U55" s="139"/>
    </row>
    <row r="56" spans="1:21" s="20" customFormat="1" ht="12.75">
      <c r="A56" s="18">
        <v>10</v>
      </c>
      <c r="B56" s="108" t="s">
        <v>147</v>
      </c>
      <c r="C56" s="25"/>
      <c r="D56" s="25">
        <v>3</v>
      </c>
      <c r="E56" s="25"/>
      <c r="F56" s="12">
        <f t="shared" si="4"/>
        <v>2</v>
      </c>
      <c r="G56" s="25">
        <v>2</v>
      </c>
      <c r="H56" s="25"/>
      <c r="I56" s="25">
        <v>14</v>
      </c>
      <c r="J56" s="12">
        <v>0</v>
      </c>
      <c r="K56" s="12">
        <v>14</v>
      </c>
      <c r="L56" s="12">
        <v>0</v>
      </c>
      <c r="M56" s="12">
        <v>0</v>
      </c>
      <c r="N56" s="12">
        <v>0</v>
      </c>
      <c r="O56" s="12">
        <v>0</v>
      </c>
      <c r="P56" s="2" t="s">
        <v>133</v>
      </c>
      <c r="Q56" s="165"/>
      <c r="R56" s="117"/>
      <c r="S56" s="117"/>
      <c r="T56" s="117"/>
      <c r="U56" s="129"/>
    </row>
    <row r="57" spans="1:21" s="20" customFormat="1" ht="12.75">
      <c r="A57" s="18">
        <v>11</v>
      </c>
      <c r="B57" s="3" t="s">
        <v>148</v>
      </c>
      <c r="C57" s="25"/>
      <c r="D57" s="25">
        <v>4</v>
      </c>
      <c r="E57" s="25"/>
      <c r="F57" s="12">
        <f t="shared" si="4"/>
        <v>2</v>
      </c>
      <c r="G57" s="25"/>
      <c r="H57" s="25">
        <v>2</v>
      </c>
      <c r="I57" s="25">
        <v>14</v>
      </c>
      <c r="J57" s="12">
        <v>0</v>
      </c>
      <c r="K57" s="12">
        <v>0</v>
      </c>
      <c r="L57" s="12">
        <v>0</v>
      </c>
      <c r="M57" s="12">
        <v>0</v>
      </c>
      <c r="N57" s="12">
        <v>14</v>
      </c>
      <c r="O57" s="12">
        <v>0</v>
      </c>
      <c r="P57" s="2" t="s">
        <v>133</v>
      </c>
      <c r="Q57" s="165"/>
      <c r="R57" s="117"/>
      <c r="S57" s="117"/>
      <c r="T57" s="117"/>
      <c r="U57" s="129"/>
    </row>
    <row r="58" spans="1:21" s="20" customFormat="1" ht="12.75">
      <c r="A58" s="18">
        <v>12</v>
      </c>
      <c r="B58" s="18" t="s">
        <v>56</v>
      </c>
      <c r="C58" s="12"/>
      <c r="D58" s="12">
        <v>3</v>
      </c>
      <c r="E58" s="12"/>
      <c r="F58" s="12">
        <f t="shared" si="4"/>
        <v>2</v>
      </c>
      <c r="G58" s="12">
        <v>2</v>
      </c>
      <c r="H58" s="12"/>
      <c r="I58" s="12">
        <v>17</v>
      </c>
      <c r="J58" s="19">
        <v>9</v>
      </c>
      <c r="K58" s="19">
        <v>8</v>
      </c>
      <c r="L58" s="19">
        <v>0</v>
      </c>
      <c r="M58" s="19">
        <v>0</v>
      </c>
      <c r="N58" s="19">
        <v>0</v>
      </c>
      <c r="O58" s="19">
        <v>0</v>
      </c>
      <c r="P58" s="2" t="s">
        <v>138</v>
      </c>
      <c r="Q58" s="165" t="s">
        <v>174</v>
      </c>
      <c r="R58" s="117"/>
      <c r="S58" s="117"/>
      <c r="T58" s="117"/>
      <c r="U58" s="129"/>
    </row>
    <row r="59" spans="1:21" s="1" customFormat="1" ht="12.75">
      <c r="A59" s="18">
        <v>13</v>
      </c>
      <c r="B59" s="18" t="s">
        <v>53</v>
      </c>
      <c r="C59" s="25">
        <v>4</v>
      </c>
      <c r="D59" s="25">
        <v>4</v>
      </c>
      <c r="E59" s="25"/>
      <c r="F59" s="12">
        <f t="shared" si="4"/>
        <v>2</v>
      </c>
      <c r="G59" s="25"/>
      <c r="H59" s="25">
        <v>2</v>
      </c>
      <c r="I59" s="25">
        <v>10</v>
      </c>
      <c r="J59" s="12">
        <v>0</v>
      </c>
      <c r="K59" s="12">
        <v>0</v>
      </c>
      <c r="L59" s="12">
        <v>0</v>
      </c>
      <c r="M59" s="12">
        <v>5</v>
      </c>
      <c r="N59" s="12">
        <v>5</v>
      </c>
      <c r="O59" s="12">
        <v>0</v>
      </c>
      <c r="P59" s="2" t="s">
        <v>138</v>
      </c>
      <c r="Q59" s="165" t="s">
        <v>174</v>
      </c>
      <c r="R59" s="117"/>
      <c r="S59" s="117"/>
      <c r="T59" s="117"/>
      <c r="U59" s="129"/>
    </row>
    <row r="60" spans="1:21" s="1" customFormat="1" ht="12.75" customHeight="1">
      <c r="A60" s="3" t="s">
        <v>72</v>
      </c>
      <c r="B60" s="18" t="s">
        <v>35</v>
      </c>
      <c r="C60" s="12"/>
      <c r="D60" s="25">
        <v>3</v>
      </c>
      <c r="E60" s="12"/>
      <c r="F60" s="185">
        <f t="shared" si="4"/>
        <v>1</v>
      </c>
      <c r="G60" s="185">
        <v>1</v>
      </c>
      <c r="H60" s="12"/>
      <c r="I60" s="12">
        <v>7</v>
      </c>
      <c r="J60" s="12">
        <v>7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216" t="s">
        <v>167</v>
      </c>
      <c r="Q60" s="181" t="s">
        <v>174</v>
      </c>
      <c r="R60" s="180"/>
      <c r="S60" s="180"/>
      <c r="T60" s="180"/>
      <c r="U60" s="179"/>
    </row>
    <row r="61" spans="1:21" s="1" customFormat="1" ht="12.75">
      <c r="A61" s="3" t="s">
        <v>73</v>
      </c>
      <c r="B61" s="18" t="s">
        <v>38</v>
      </c>
      <c r="C61" s="12"/>
      <c r="D61" s="12">
        <v>3</v>
      </c>
      <c r="E61" s="12"/>
      <c r="F61" s="186"/>
      <c r="G61" s="186"/>
      <c r="H61" s="12"/>
      <c r="I61" s="12">
        <v>7</v>
      </c>
      <c r="J61" s="12">
        <v>7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83"/>
      <c r="Q61" s="181"/>
      <c r="R61" s="180"/>
      <c r="S61" s="180"/>
      <c r="T61" s="180"/>
      <c r="U61" s="179"/>
    </row>
    <row r="62" spans="1:21" s="1" customFormat="1" ht="12.75" customHeight="1">
      <c r="A62" s="3" t="s">
        <v>151</v>
      </c>
      <c r="B62" s="18" t="s">
        <v>40</v>
      </c>
      <c r="C62" s="12"/>
      <c r="D62" s="12">
        <v>4</v>
      </c>
      <c r="E62" s="12"/>
      <c r="F62" s="185">
        <f t="shared" si="4"/>
        <v>2</v>
      </c>
      <c r="G62" s="12"/>
      <c r="H62" s="185">
        <v>2</v>
      </c>
      <c r="I62" s="12">
        <v>12</v>
      </c>
      <c r="J62" s="12">
        <v>0</v>
      </c>
      <c r="K62" s="12">
        <v>0</v>
      </c>
      <c r="L62" s="12">
        <v>0</v>
      </c>
      <c r="M62" s="12">
        <v>12</v>
      </c>
      <c r="N62" s="12">
        <v>0</v>
      </c>
      <c r="O62" s="12">
        <v>0</v>
      </c>
      <c r="P62" s="216" t="s">
        <v>168</v>
      </c>
      <c r="Q62" s="181" t="s">
        <v>174</v>
      </c>
      <c r="R62" s="117"/>
      <c r="S62" s="117"/>
      <c r="T62" s="180"/>
      <c r="U62" s="179"/>
    </row>
    <row r="63" spans="1:21" s="1" customFormat="1" ht="12.75">
      <c r="A63" s="3" t="s">
        <v>152</v>
      </c>
      <c r="B63" s="18" t="s">
        <v>39</v>
      </c>
      <c r="C63" s="12"/>
      <c r="D63" s="12">
        <v>4</v>
      </c>
      <c r="E63" s="12"/>
      <c r="F63" s="186"/>
      <c r="G63" s="12"/>
      <c r="H63" s="186"/>
      <c r="I63" s="12">
        <v>12</v>
      </c>
      <c r="J63" s="19">
        <v>0</v>
      </c>
      <c r="K63" s="19">
        <v>0</v>
      </c>
      <c r="L63" s="19">
        <v>0</v>
      </c>
      <c r="M63" s="19">
        <v>7</v>
      </c>
      <c r="N63" s="19">
        <v>5</v>
      </c>
      <c r="O63" s="19">
        <v>0</v>
      </c>
      <c r="P63" s="183"/>
      <c r="Q63" s="181"/>
      <c r="R63" s="117"/>
      <c r="S63" s="117"/>
      <c r="T63" s="180"/>
      <c r="U63" s="179"/>
    </row>
    <row r="64" spans="1:21" s="1" customFormat="1" ht="12.75">
      <c r="A64" s="3"/>
      <c r="B64" s="86" t="s">
        <v>57</v>
      </c>
      <c r="C64" s="2"/>
      <c r="D64" s="2"/>
      <c r="E64" s="2"/>
      <c r="F64" s="12"/>
      <c r="G64" s="2"/>
      <c r="H64" s="2"/>
      <c r="I64" s="2"/>
      <c r="J64" s="4"/>
      <c r="K64" s="4"/>
      <c r="L64" s="4"/>
      <c r="M64" s="4"/>
      <c r="N64" s="4"/>
      <c r="O64" s="4"/>
      <c r="P64" s="2"/>
      <c r="Q64" s="171"/>
      <c r="R64" s="126"/>
      <c r="S64" s="126"/>
      <c r="T64" s="126"/>
      <c r="U64" s="132"/>
    </row>
    <row r="65" spans="1:21" s="69" customFormat="1" ht="12.75" customHeight="1">
      <c r="A65" s="68">
        <v>16</v>
      </c>
      <c r="B65" s="155" t="s">
        <v>179</v>
      </c>
      <c r="C65" s="82">
        <v>3</v>
      </c>
      <c r="D65" s="82">
        <v>3</v>
      </c>
      <c r="E65" s="68"/>
      <c r="F65" s="80">
        <f>G65+H65</f>
        <v>4</v>
      </c>
      <c r="G65" s="85">
        <v>4</v>
      </c>
      <c r="H65" s="85"/>
      <c r="I65" s="82">
        <v>19</v>
      </c>
      <c r="J65" s="83">
        <v>9</v>
      </c>
      <c r="K65" s="83">
        <v>10</v>
      </c>
      <c r="L65" s="83">
        <v>0</v>
      </c>
      <c r="M65" s="83">
        <v>0</v>
      </c>
      <c r="N65" s="83">
        <v>0</v>
      </c>
      <c r="O65" s="83">
        <v>0</v>
      </c>
      <c r="P65" s="38" t="s">
        <v>132</v>
      </c>
      <c r="Q65" s="172" t="s">
        <v>174</v>
      </c>
      <c r="R65" s="127"/>
      <c r="S65" s="127"/>
      <c r="T65" s="6"/>
      <c r="U65" s="140"/>
    </row>
    <row r="66" spans="1:21" s="1" customFormat="1" ht="24">
      <c r="A66" s="49">
        <v>17</v>
      </c>
      <c r="B66" s="79" t="s">
        <v>180</v>
      </c>
      <c r="C66" s="51"/>
      <c r="D66" s="51">
        <v>3</v>
      </c>
      <c r="E66" s="51"/>
      <c r="F66" s="80">
        <f>G66+H66</f>
        <v>2</v>
      </c>
      <c r="G66" s="51">
        <v>2</v>
      </c>
      <c r="H66" s="51"/>
      <c r="I66" s="51">
        <v>10</v>
      </c>
      <c r="J66" s="52">
        <v>6</v>
      </c>
      <c r="K66" s="52">
        <v>4</v>
      </c>
      <c r="L66" s="52">
        <v>0</v>
      </c>
      <c r="M66" s="52">
        <v>0</v>
      </c>
      <c r="N66" s="52">
        <v>0</v>
      </c>
      <c r="O66" s="52">
        <v>0</v>
      </c>
      <c r="P66" s="38" t="s">
        <v>132</v>
      </c>
      <c r="Q66" s="172" t="s">
        <v>174</v>
      </c>
      <c r="R66" s="127"/>
      <c r="S66" s="127"/>
      <c r="T66" s="156"/>
      <c r="U66" s="132"/>
    </row>
    <row r="67" spans="1:21" s="1" customFormat="1" ht="12.75" customHeight="1">
      <c r="A67" s="47">
        <v>18</v>
      </c>
      <c r="B67" s="3" t="s">
        <v>181</v>
      </c>
      <c r="C67" s="48"/>
      <c r="D67" s="82">
        <v>3</v>
      </c>
      <c r="E67" s="82"/>
      <c r="F67" s="80">
        <f>G67+H67</f>
        <v>3</v>
      </c>
      <c r="G67" s="82">
        <v>3</v>
      </c>
      <c r="H67" s="82"/>
      <c r="I67" s="82">
        <v>10</v>
      </c>
      <c r="J67" s="83">
        <v>4</v>
      </c>
      <c r="K67" s="83">
        <v>6</v>
      </c>
      <c r="L67" s="83">
        <v>0</v>
      </c>
      <c r="M67" s="83">
        <v>0</v>
      </c>
      <c r="N67" s="83">
        <v>0</v>
      </c>
      <c r="O67" s="83">
        <v>0</v>
      </c>
      <c r="P67" s="2" t="s">
        <v>192</v>
      </c>
      <c r="Q67" s="172" t="s">
        <v>174</v>
      </c>
      <c r="R67" s="127"/>
      <c r="S67" s="127"/>
      <c r="T67" s="6"/>
      <c r="U67" s="132"/>
    </row>
    <row r="68" spans="1:21" s="84" customFormat="1" ht="12.75" customHeight="1">
      <c r="A68" s="50">
        <v>19</v>
      </c>
      <c r="B68" s="154" t="s">
        <v>94</v>
      </c>
      <c r="C68" s="53"/>
      <c r="D68" s="53">
        <v>4</v>
      </c>
      <c r="E68" s="53"/>
      <c r="F68" s="80">
        <v>3</v>
      </c>
      <c r="G68" s="53"/>
      <c r="H68" s="53">
        <v>3</v>
      </c>
      <c r="I68" s="53">
        <v>18</v>
      </c>
      <c r="J68" s="54">
        <v>0</v>
      </c>
      <c r="K68" s="54">
        <v>0</v>
      </c>
      <c r="L68" s="54">
        <v>0</v>
      </c>
      <c r="M68" s="54">
        <v>8</v>
      </c>
      <c r="N68" s="54">
        <v>10</v>
      </c>
      <c r="O68" s="54">
        <v>0</v>
      </c>
      <c r="P68" s="38" t="s">
        <v>132</v>
      </c>
      <c r="Q68" s="172" t="s">
        <v>174</v>
      </c>
      <c r="R68" s="127"/>
      <c r="S68" s="127"/>
      <c r="T68" s="157"/>
      <c r="U68" s="129"/>
    </row>
    <row r="69" spans="1:21" s="16" customFormat="1" ht="12.75" customHeight="1">
      <c r="A69" s="47">
        <v>20</v>
      </c>
      <c r="B69" s="158" t="s">
        <v>190</v>
      </c>
      <c r="C69" s="48"/>
      <c r="D69" s="82">
        <v>4</v>
      </c>
      <c r="E69" s="82"/>
      <c r="F69" s="80">
        <f>G69+H69</f>
        <v>2</v>
      </c>
      <c r="G69" s="82"/>
      <c r="H69" s="82">
        <v>2</v>
      </c>
      <c r="I69" s="82">
        <v>10</v>
      </c>
      <c r="J69" s="83">
        <v>0</v>
      </c>
      <c r="K69" s="83">
        <v>0</v>
      </c>
      <c r="L69" s="83">
        <v>0</v>
      </c>
      <c r="M69" s="83">
        <v>6</v>
      </c>
      <c r="N69" s="83">
        <v>4</v>
      </c>
      <c r="O69" s="83">
        <v>0</v>
      </c>
      <c r="P69" s="38" t="s">
        <v>138</v>
      </c>
      <c r="Q69" s="172" t="s">
        <v>174</v>
      </c>
      <c r="R69" s="127"/>
      <c r="S69" s="127"/>
      <c r="T69" s="46"/>
      <c r="U69" s="129"/>
    </row>
    <row r="70" spans="1:21" s="16" customFormat="1" ht="12.75" customHeight="1">
      <c r="A70" s="47">
        <v>21</v>
      </c>
      <c r="B70" s="3" t="s">
        <v>182</v>
      </c>
      <c r="C70" s="53"/>
      <c r="D70" s="53">
        <v>4</v>
      </c>
      <c r="E70" s="53"/>
      <c r="F70" s="80">
        <f>G70+H70</f>
        <v>4</v>
      </c>
      <c r="G70" s="53"/>
      <c r="H70" s="53">
        <v>4</v>
      </c>
      <c r="I70" s="53">
        <v>19</v>
      </c>
      <c r="J70" s="54">
        <v>0</v>
      </c>
      <c r="K70" s="54">
        <v>0</v>
      </c>
      <c r="L70" s="54">
        <v>0</v>
      </c>
      <c r="M70" s="54">
        <v>10</v>
      </c>
      <c r="N70" s="54">
        <v>9</v>
      </c>
      <c r="O70" s="54">
        <v>0</v>
      </c>
      <c r="P70" s="2" t="s">
        <v>132</v>
      </c>
      <c r="Q70" s="172" t="s">
        <v>174</v>
      </c>
      <c r="R70" s="127"/>
      <c r="S70" s="127"/>
      <c r="T70" s="6"/>
      <c r="U70" s="129"/>
    </row>
    <row r="71" spans="1:21" s="9" customFormat="1" ht="12.75">
      <c r="A71" s="7"/>
      <c r="B71" s="7" t="s">
        <v>74</v>
      </c>
      <c r="C71" s="8">
        <f>COUNT(C47:C70)</f>
        <v>6</v>
      </c>
      <c r="D71" s="8"/>
      <c r="E71" s="7"/>
      <c r="F71" s="8">
        <f>SUM(F47:F70)</f>
        <v>60</v>
      </c>
      <c r="G71" s="8">
        <f>SUM(G47:G70)</f>
        <v>30</v>
      </c>
      <c r="H71" s="8">
        <f>SUM(H47:H70)</f>
        <v>30</v>
      </c>
      <c r="I71" s="8">
        <f aca="true" t="shared" si="5" ref="I71:O71">SUM(I47:I70)-I61-I63</f>
        <v>364</v>
      </c>
      <c r="J71" s="8">
        <f t="shared" si="5"/>
        <v>109</v>
      </c>
      <c r="K71" s="8">
        <f t="shared" si="5"/>
        <v>80</v>
      </c>
      <c r="L71" s="8">
        <f t="shared" si="5"/>
        <v>13</v>
      </c>
      <c r="M71" s="8">
        <f t="shared" si="5"/>
        <v>74</v>
      </c>
      <c r="N71" s="8">
        <f t="shared" si="5"/>
        <v>71</v>
      </c>
      <c r="O71" s="8">
        <f t="shared" si="5"/>
        <v>17</v>
      </c>
      <c r="P71" s="2"/>
      <c r="Q71" s="65"/>
      <c r="R71" s="56"/>
      <c r="S71" s="56"/>
      <c r="T71" s="56"/>
      <c r="U71" s="135"/>
    </row>
    <row r="72" spans="2:21" s="1" customFormat="1" ht="12.75">
      <c r="B72" s="13" t="s">
        <v>76</v>
      </c>
      <c r="C72" s="14"/>
      <c r="D72" s="14"/>
      <c r="E72" s="14"/>
      <c r="F72" s="9"/>
      <c r="G72" s="9"/>
      <c r="H72" s="9"/>
      <c r="I72" s="204">
        <f>SUM(J71:L71)</f>
        <v>202</v>
      </c>
      <c r="J72" s="204"/>
      <c r="K72" s="204"/>
      <c r="L72" s="204">
        <f>SUM(M71:O71)</f>
        <v>162</v>
      </c>
      <c r="M72" s="204"/>
      <c r="N72" s="204"/>
      <c r="O72" s="46"/>
      <c r="P72" s="5"/>
      <c r="Q72" s="163"/>
      <c r="R72" s="121"/>
      <c r="S72" s="121"/>
      <c r="T72" s="121"/>
      <c r="U72" s="132"/>
    </row>
    <row r="73" spans="1:21" s="9" customFormat="1" ht="12.75">
      <c r="A73" s="7"/>
      <c r="B73" s="7" t="s">
        <v>75</v>
      </c>
      <c r="C73" s="8">
        <f>COUNT(C47:C70)</f>
        <v>6</v>
      </c>
      <c r="D73" s="8"/>
      <c r="E73" s="7"/>
      <c r="F73" s="8">
        <f>SUM(F47:F70)</f>
        <v>60</v>
      </c>
      <c r="G73" s="8">
        <f>SUM(G47:G70)</f>
        <v>30</v>
      </c>
      <c r="H73" s="8">
        <f>SUM(H47:H70)</f>
        <v>30</v>
      </c>
      <c r="I73" s="8">
        <f aca="true" t="shared" si="6" ref="I73:O73">SUM(I47:I70)-I60-I62</f>
        <v>364</v>
      </c>
      <c r="J73" s="8">
        <f t="shared" si="6"/>
        <v>109</v>
      </c>
      <c r="K73" s="8">
        <f t="shared" si="6"/>
        <v>80</v>
      </c>
      <c r="L73" s="8">
        <f t="shared" si="6"/>
        <v>13</v>
      </c>
      <c r="M73" s="8">
        <f t="shared" si="6"/>
        <v>69</v>
      </c>
      <c r="N73" s="8">
        <f t="shared" si="6"/>
        <v>76</v>
      </c>
      <c r="O73" s="8">
        <f t="shared" si="6"/>
        <v>17</v>
      </c>
      <c r="P73" s="7"/>
      <c r="Q73" s="65"/>
      <c r="R73" s="56"/>
      <c r="S73" s="56"/>
      <c r="T73" s="56"/>
      <c r="U73" s="135"/>
    </row>
    <row r="74" spans="2:21" s="1" customFormat="1" ht="12.75">
      <c r="B74" s="13" t="s">
        <v>77</v>
      </c>
      <c r="C74" s="14"/>
      <c r="D74" s="14"/>
      <c r="E74" s="14"/>
      <c r="F74" s="9"/>
      <c r="G74" s="9"/>
      <c r="H74" s="9"/>
      <c r="I74" s="204">
        <f>SUM(J73:L73)</f>
        <v>202</v>
      </c>
      <c r="J74" s="204"/>
      <c r="K74" s="204"/>
      <c r="L74" s="204">
        <f>SUM(M73:O73)</f>
        <v>162</v>
      </c>
      <c r="M74" s="204"/>
      <c r="N74" s="204"/>
      <c r="O74" s="46"/>
      <c r="P74" s="5"/>
      <c r="Q74" s="163"/>
      <c r="R74" s="121"/>
      <c r="S74" s="121"/>
      <c r="T74" s="121"/>
      <c r="U74" s="132"/>
    </row>
    <row r="75" spans="18:20" ht="12.75">
      <c r="R75" s="111"/>
      <c r="S75" s="111"/>
      <c r="T75" s="111"/>
    </row>
    <row r="76" spans="2:20" ht="12.75">
      <c r="B76" s="57" t="s">
        <v>108</v>
      </c>
      <c r="F76" s="20">
        <f>SUM(F47:F63)</f>
        <v>42</v>
      </c>
      <c r="G76" s="20">
        <f>SUM(G47:G63)</f>
        <v>21</v>
      </c>
      <c r="H76" s="20">
        <f>SUM(H47:H63)</f>
        <v>21</v>
      </c>
      <c r="K76" s="20"/>
      <c r="L76" s="20"/>
      <c r="M76" s="20"/>
      <c r="R76" s="111"/>
      <c r="S76" s="111"/>
      <c r="T76" s="111"/>
    </row>
    <row r="77" spans="2:20" ht="12.75">
      <c r="B77" s="57" t="s">
        <v>109</v>
      </c>
      <c r="F77">
        <f>SUM(F65:F70)</f>
        <v>18</v>
      </c>
      <c r="G77">
        <f>SUM(G65:G70)</f>
        <v>9</v>
      </c>
      <c r="H77">
        <f>SUM(H65:H70)</f>
        <v>9</v>
      </c>
      <c r="K77" s="20"/>
      <c r="L77" s="20"/>
      <c r="M77" s="20"/>
      <c r="R77" s="111"/>
      <c r="S77" s="111"/>
      <c r="T77" s="111"/>
    </row>
    <row r="78" spans="2:20" ht="12.75">
      <c r="B78" s="57"/>
      <c r="G78" s="20"/>
      <c r="H78" s="20"/>
      <c r="I78" s="20"/>
      <c r="K78" s="20"/>
      <c r="L78" s="20"/>
      <c r="M78" s="20"/>
      <c r="R78" s="111"/>
      <c r="S78" s="111"/>
      <c r="T78" s="111"/>
    </row>
    <row r="79" spans="2:20" ht="12.75">
      <c r="B79" s="209"/>
      <c r="C79" s="209"/>
      <c r="D79" s="209"/>
      <c r="E79" s="209"/>
      <c r="R79" s="111"/>
      <c r="S79" s="111"/>
      <c r="T79" s="111"/>
    </row>
    <row r="80" spans="2:21" s="23" customFormat="1" ht="12.75">
      <c r="B80" s="89" t="s">
        <v>119</v>
      </c>
      <c r="C80" s="88"/>
      <c r="D80" s="88"/>
      <c r="E80" s="88"/>
      <c r="F80" s="88">
        <f aca="true" t="shared" si="7" ref="F80:O80">SUM(F47:F50)</f>
        <v>18</v>
      </c>
      <c r="G80" s="88">
        <f t="shared" si="7"/>
        <v>13</v>
      </c>
      <c r="H80" s="88">
        <f t="shared" si="7"/>
        <v>5</v>
      </c>
      <c r="I80" s="88">
        <f t="shared" si="7"/>
        <v>125</v>
      </c>
      <c r="J80" s="88">
        <f t="shared" si="7"/>
        <v>62</v>
      </c>
      <c r="K80" s="88">
        <f t="shared" si="7"/>
        <v>25</v>
      </c>
      <c r="L80" s="88">
        <f t="shared" si="7"/>
        <v>13</v>
      </c>
      <c r="M80" s="88">
        <f t="shared" si="7"/>
        <v>12</v>
      </c>
      <c r="N80" s="88">
        <f t="shared" si="7"/>
        <v>13</v>
      </c>
      <c r="O80" s="88">
        <f t="shared" si="7"/>
        <v>0</v>
      </c>
      <c r="P80"/>
      <c r="Q80" s="166"/>
      <c r="R80" s="118"/>
      <c r="S80" s="118"/>
      <c r="T80" s="118"/>
      <c r="U80" s="136"/>
    </row>
    <row r="81" spans="2:21" s="17" customFormat="1" ht="25.5">
      <c r="B81" s="150" t="s">
        <v>173</v>
      </c>
      <c r="C81" s="15"/>
      <c r="D81" s="15"/>
      <c r="E81" s="15"/>
      <c r="F81" s="151">
        <f>+SUM(F47:F53)-F50+SUM(F58:F59)+F60+F62+SUM(F65:F70)</f>
        <v>49</v>
      </c>
      <c r="G81" s="151">
        <f aca="true" t="shared" si="8" ref="G81:O81">+SUM(G47:G53)-G50+SUM(G58:G59)+G60+G62+SUM(G65:G70)</f>
        <v>25</v>
      </c>
      <c r="H81" s="151">
        <f t="shared" si="8"/>
        <v>24</v>
      </c>
      <c r="I81" s="151">
        <f t="shared" si="8"/>
        <v>299</v>
      </c>
      <c r="J81" s="151">
        <f t="shared" si="8"/>
        <v>84</v>
      </c>
      <c r="K81" s="151">
        <f t="shared" si="8"/>
        <v>66</v>
      </c>
      <c r="L81" s="151">
        <f t="shared" si="8"/>
        <v>13</v>
      </c>
      <c r="M81" s="151">
        <f t="shared" si="8"/>
        <v>74</v>
      </c>
      <c r="N81" s="151">
        <f t="shared" si="8"/>
        <v>45</v>
      </c>
      <c r="O81" s="151">
        <f t="shared" si="8"/>
        <v>17</v>
      </c>
      <c r="Q81" s="167"/>
      <c r="R81" s="119"/>
      <c r="S81" s="119"/>
      <c r="T81" s="119"/>
      <c r="U81" s="137"/>
    </row>
    <row r="82" spans="6:21" s="24" customFormat="1" ht="12.75">
      <c r="F82" s="27"/>
      <c r="G82" s="27"/>
      <c r="H82" s="27"/>
      <c r="Q82" s="168"/>
      <c r="R82" s="120"/>
      <c r="S82" s="120"/>
      <c r="T82" s="120"/>
      <c r="U82" s="138"/>
    </row>
    <row r="83" spans="2:20" ht="12.75">
      <c r="B83" s="26"/>
      <c r="R83" s="111"/>
      <c r="S83" s="111"/>
      <c r="T83" s="111"/>
    </row>
    <row r="84" spans="1:20" ht="12.75">
      <c r="A84" s="1"/>
      <c r="B84" s="13"/>
      <c r="C84" s="14"/>
      <c r="D84" s="14"/>
      <c r="R84" s="111"/>
      <c r="S84" s="111"/>
      <c r="T84" s="111"/>
    </row>
    <row r="85" spans="4:20" ht="12.75">
      <c r="D85" s="42" t="s">
        <v>79</v>
      </c>
      <c r="E85" s="42" t="s">
        <v>80</v>
      </c>
      <c r="F85" s="42"/>
      <c r="G85" s="42"/>
      <c r="H85" s="42"/>
      <c r="I85" s="42" t="s">
        <v>79</v>
      </c>
      <c r="J85" s="42" t="s">
        <v>80</v>
      </c>
      <c r="R85" s="111"/>
      <c r="S85" s="111"/>
      <c r="T85" s="111"/>
    </row>
    <row r="86" spans="2:20" ht="12.75">
      <c r="B86" s="11" t="s">
        <v>162</v>
      </c>
      <c r="D86" s="15" t="s">
        <v>24</v>
      </c>
      <c r="E86" s="15" t="s">
        <v>24</v>
      </c>
      <c r="F86" s="15" t="s">
        <v>0</v>
      </c>
      <c r="G86" s="15"/>
      <c r="H86" s="15"/>
      <c r="I86" s="15"/>
      <c r="J86" s="11"/>
      <c r="K86" s="11"/>
      <c r="L86" s="11"/>
      <c r="M86" s="11"/>
      <c r="N86" s="11"/>
      <c r="O86" s="11"/>
      <c r="R86" s="111"/>
      <c r="S86" s="111"/>
      <c r="T86" s="111"/>
    </row>
    <row r="87" spans="2:20" ht="12.75">
      <c r="B87" t="s">
        <v>126</v>
      </c>
      <c r="D87" s="31">
        <f>I87/I90</f>
        <v>0.46686746987951805</v>
      </c>
      <c r="E87" s="31">
        <f>J87/J90</f>
        <v>0.46686746987951805</v>
      </c>
      <c r="F87" s="15" t="s">
        <v>25</v>
      </c>
      <c r="G87" s="15"/>
      <c r="H87" s="15"/>
      <c r="I87" s="15">
        <f>J119+M119</f>
        <v>155</v>
      </c>
      <c r="J87" s="15">
        <f>J121+M121</f>
        <v>155</v>
      </c>
      <c r="K87" s="11"/>
      <c r="L87" s="11"/>
      <c r="M87" s="11"/>
      <c r="N87" s="11"/>
      <c r="O87" s="11"/>
      <c r="R87" s="111"/>
      <c r="S87" s="111"/>
      <c r="T87" s="111"/>
    </row>
    <row r="88" spans="2:20" ht="12.75">
      <c r="B88" t="s">
        <v>49</v>
      </c>
      <c r="D88" s="31">
        <f>I88/I90</f>
        <v>0.4246987951807229</v>
      </c>
      <c r="E88" s="31">
        <f>J88/J90</f>
        <v>0.4246987951807229</v>
      </c>
      <c r="F88" s="15" t="s">
        <v>26</v>
      </c>
      <c r="G88" s="15"/>
      <c r="H88" s="15"/>
      <c r="I88" s="15">
        <f>K119+N119</f>
        <v>141</v>
      </c>
      <c r="J88" s="15">
        <f>K121+N121</f>
        <v>141</v>
      </c>
      <c r="K88" s="11"/>
      <c r="L88" s="11"/>
      <c r="M88" s="11"/>
      <c r="N88" s="11"/>
      <c r="O88" s="11"/>
      <c r="R88" s="111"/>
      <c r="S88" s="111"/>
      <c r="T88" s="111"/>
    </row>
    <row r="89" spans="2:20" ht="12.75">
      <c r="B89" t="s">
        <v>18</v>
      </c>
      <c r="D89" s="31">
        <f>I89/I90</f>
        <v>0.10843373493975904</v>
      </c>
      <c r="E89" s="31">
        <f>J89/J90</f>
        <v>0.10843373493975904</v>
      </c>
      <c r="F89" s="15" t="s">
        <v>27</v>
      </c>
      <c r="G89" s="15"/>
      <c r="H89" s="15"/>
      <c r="I89" s="15">
        <f>L119+O119</f>
        <v>36</v>
      </c>
      <c r="J89" s="15">
        <f>L121+O121</f>
        <v>36</v>
      </c>
      <c r="K89" s="11"/>
      <c r="L89" s="11"/>
      <c r="M89" s="11"/>
      <c r="N89" s="11"/>
      <c r="O89" s="11"/>
      <c r="R89" s="111"/>
      <c r="S89" s="111"/>
      <c r="T89" s="111"/>
    </row>
    <row r="90" spans="2:20" ht="12.75">
      <c r="B90" t="s">
        <v>29</v>
      </c>
      <c r="D90" s="31">
        <f>SUM(D87:D89)</f>
        <v>1</v>
      </c>
      <c r="E90" s="31">
        <f>SUM(E87:E89)</f>
        <v>1</v>
      </c>
      <c r="F90" s="15" t="s">
        <v>2</v>
      </c>
      <c r="G90" s="15"/>
      <c r="H90" s="15"/>
      <c r="I90" s="15">
        <f>SUM(I87:I89)</f>
        <v>332</v>
      </c>
      <c r="J90" s="15">
        <f>SUM(J87:J89)</f>
        <v>332</v>
      </c>
      <c r="K90" s="11"/>
      <c r="L90" s="11"/>
      <c r="M90" s="11"/>
      <c r="N90" s="11"/>
      <c r="O90" s="11"/>
      <c r="R90" s="111"/>
      <c r="S90" s="111"/>
      <c r="T90" s="111"/>
    </row>
    <row r="91" spans="2:20" ht="12.75">
      <c r="B91" t="s">
        <v>178</v>
      </c>
      <c r="R91" s="111"/>
      <c r="S91" s="111"/>
      <c r="T91" s="111"/>
    </row>
    <row r="92" spans="1:20" ht="12.75" customHeight="1">
      <c r="A92" s="195" t="s">
        <v>19</v>
      </c>
      <c r="B92" s="197" t="s">
        <v>3</v>
      </c>
      <c r="C92" s="197" t="s">
        <v>104</v>
      </c>
      <c r="D92" s="197"/>
      <c r="E92" s="197"/>
      <c r="F92" s="192" t="s">
        <v>4</v>
      </c>
      <c r="G92" s="193"/>
      <c r="H92" s="194"/>
      <c r="I92" s="196" t="s">
        <v>5</v>
      </c>
      <c r="J92" s="213"/>
      <c r="K92" s="213"/>
      <c r="L92" s="213"/>
      <c r="M92" s="213"/>
      <c r="N92" s="213"/>
      <c r="O92" s="214"/>
      <c r="P92" s="198" t="s">
        <v>143</v>
      </c>
      <c r="R92" s="111"/>
      <c r="S92" s="111"/>
      <c r="T92" s="111"/>
    </row>
    <row r="93" spans="1:21" s="1" customFormat="1" ht="12.75">
      <c r="A93" s="195"/>
      <c r="B93" s="211"/>
      <c r="C93" s="188" t="s">
        <v>6</v>
      </c>
      <c r="D93" s="182" t="s">
        <v>105</v>
      </c>
      <c r="E93" s="182" t="s">
        <v>106</v>
      </c>
      <c r="F93" s="188" t="s">
        <v>55</v>
      </c>
      <c r="G93" s="188" t="s">
        <v>102</v>
      </c>
      <c r="H93" s="188" t="s">
        <v>103</v>
      </c>
      <c r="I93" s="182" t="s">
        <v>107</v>
      </c>
      <c r="J93" s="201" t="s">
        <v>102</v>
      </c>
      <c r="K93" s="202"/>
      <c r="L93" s="203"/>
      <c r="M93" s="201" t="s">
        <v>103</v>
      </c>
      <c r="N93" s="202"/>
      <c r="O93" s="203"/>
      <c r="P93" s="199"/>
      <c r="Q93" s="163"/>
      <c r="R93" s="121"/>
      <c r="S93" s="121"/>
      <c r="T93" s="121"/>
      <c r="U93" s="132"/>
    </row>
    <row r="94" spans="1:21" s="1" customFormat="1" ht="12.75">
      <c r="A94" s="195"/>
      <c r="B94" s="212"/>
      <c r="C94" s="189"/>
      <c r="D94" s="187"/>
      <c r="E94" s="187"/>
      <c r="F94" s="189"/>
      <c r="G94" s="189"/>
      <c r="H94" s="189"/>
      <c r="I94" s="187"/>
      <c r="J94" s="37" t="s">
        <v>7</v>
      </c>
      <c r="K94" s="38" t="s">
        <v>8</v>
      </c>
      <c r="L94" s="38" t="s">
        <v>9</v>
      </c>
      <c r="M94" s="38" t="s">
        <v>7</v>
      </c>
      <c r="N94" s="38" t="s">
        <v>8</v>
      </c>
      <c r="O94" s="38" t="s">
        <v>9</v>
      </c>
      <c r="P94" s="200"/>
      <c r="Q94" s="163"/>
      <c r="R94" s="121"/>
      <c r="S94" s="121"/>
      <c r="T94" s="121"/>
      <c r="U94" s="132"/>
    </row>
    <row r="95" spans="1:21" s="16" customFormat="1" ht="12.75">
      <c r="A95" s="80">
        <f>A94+1</f>
        <v>1</v>
      </c>
      <c r="B95" s="96" t="s">
        <v>41</v>
      </c>
      <c r="C95" s="25">
        <v>5</v>
      </c>
      <c r="D95" s="25">
        <v>5</v>
      </c>
      <c r="E95" s="25"/>
      <c r="F95" s="12">
        <f>G95+H95</f>
        <v>4</v>
      </c>
      <c r="G95" s="25">
        <v>4</v>
      </c>
      <c r="H95" s="25"/>
      <c r="I95" s="25">
        <v>25</v>
      </c>
      <c r="J95" s="12">
        <v>12</v>
      </c>
      <c r="K95" s="12">
        <v>13</v>
      </c>
      <c r="L95" s="12">
        <v>0</v>
      </c>
      <c r="M95" s="12">
        <v>0</v>
      </c>
      <c r="N95" s="12">
        <v>0</v>
      </c>
      <c r="O95" s="12">
        <v>0</v>
      </c>
      <c r="P95" s="2" t="s">
        <v>131</v>
      </c>
      <c r="Q95" s="165" t="s">
        <v>174</v>
      </c>
      <c r="R95" s="116"/>
      <c r="S95" s="116"/>
      <c r="T95" s="116"/>
      <c r="U95" s="129"/>
    </row>
    <row r="96" spans="1:21" s="16" customFormat="1" ht="12.75">
      <c r="A96" s="80">
        <v>2</v>
      </c>
      <c r="B96" s="18" t="s">
        <v>44</v>
      </c>
      <c r="C96" s="25">
        <v>5</v>
      </c>
      <c r="D96" s="25">
        <v>5</v>
      </c>
      <c r="E96" s="25"/>
      <c r="F96" s="12">
        <f aca="true" t="shared" si="9" ref="F96:F102">G96+H96</f>
        <v>4</v>
      </c>
      <c r="G96" s="25">
        <v>4</v>
      </c>
      <c r="H96" s="25"/>
      <c r="I96" s="25">
        <v>25</v>
      </c>
      <c r="J96" s="12">
        <v>12</v>
      </c>
      <c r="K96" s="12">
        <v>13</v>
      </c>
      <c r="L96" s="12">
        <v>0</v>
      </c>
      <c r="M96" s="12">
        <v>0</v>
      </c>
      <c r="N96" s="12">
        <v>0</v>
      </c>
      <c r="O96" s="12">
        <v>0</v>
      </c>
      <c r="P96" s="2" t="s">
        <v>139</v>
      </c>
      <c r="Q96" s="165" t="s">
        <v>174</v>
      </c>
      <c r="R96" s="117"/>
      <c r="S96" s="117"/>
      <c r="T96" s="117"/>
      <c r="U96" s="129"/>
    </row>
    <row r="97" spans="1:21" s="16" customFormat="1" ht="12.75">
      <c r="A97" s="80">
        <v>3</v>
      </c>
      <c r="B97" s="18" t="s">
        <v>45</v>
      </c>
      <c r="C97" s="12"/>
      <c r="D97" s="25">
        <v>5</v>
      </c>
      <c r="E97" s="12"/>
      <c r="F97" s="12">
        <f t="shared" si="9"/>
        <v>4</v>
      </c>
      <c r="G97" s="12">
        <v>4</v>
      </c>
      <c r="H97" s="12"/>
      <c r="I97" s="12">
        <v>25</v>
      </c>
      <c r="J97" s="12">
        <v>12</v>
      </c>
      <c r="K97" s="12">
        <v>13</v>
      </c>
      <c r="L97" s="12">
        <v>0</v>
      </c>
      <c r="M97" s="12">
        <v>0</v>
      </c>
      <c r="N97" s="12">
        <v>0</v>
      </c>
      <c r="O97" s="12">
        <v>0</v>
      </c>
      <c r="P97" s="2" t="s">
        <v>136</v>
      </c>
      <c r="Q97" s="165" t="s">
        <v>174</v>
      </c>
      <c r="R97" s="117"/>
      <c r="S97" s="117"/>
      <c r="T97" s="117"/>
      <c r="U97" s="129"/>
    </row>
    <row r="98" spans="1:21" s="16" customFormat="1" ht="12.75">
      <c r="A98" s="80">
        <v>4</v>
      </c>
      <c r="B98" s="18" t="s">
        <v>46</v>
      </c>
      <c r="C98" s="12"/>
      <c r="D98" s="12">
        <v>6</v>
      </c>
      <c r="E98" s="12"/>
      <c r="F98" s="12">
        <f t="shared" si="9"/>
        <v>4</v>
      </c>
      <c r="G98" s="12"/>
      <c r="H98" s="12">
        <v>4</v>
      </c>
      <c r="I98" s="12">
        <v>25</v>
      </c>
      <c r="J98" s="12">
        <v>0</v>
      </c>
      <c r="K98" s="12">
        <v>0</v>
      </c>
      <c r="L98" s="12">
        <v>0</v>
      </c>
      <c r="M98" s="12">
        <v>12</v>
      </c>
      <c r="N98" s="12">
        <v>13</v>
      </c>
      <c r="O98" s="12">
        <v>0</v>
      </c>
      <c r="P98" s="2" t="s">
        <v>138</v>
      </c>
      <c r="Q98" s="165" t="s">
        <v>174</v>
      </c>
      <c r="R98" s="117"/>
      <c r="S98" s="117"/>
      <c r="T98" s="117"/>
      <c r="U98" s="129"/>
    </row>
    <row r="99" spans="1:21" s="16" customFormat="1" ht="12.75">
      <c r="A99" s="80">
        <v>5</v>
      </c>
      <c r="B99" s="18" t="s">
        <v>22</v>
      </c>
      <c r="C99" s="12"/>
      <c r="D99" s="12">
        <v>6</v>
      </c>
      <c r="E99" s="12"/>
      <c r="F99" s="12">
        <f t="shared" si="9"/>
        <v>4</v>
      </c>
      <c r="G99" s="12"/>
      <c r="H99" s="12">
        <v>4</v>
      </c>
      <c r="I99" s="12">
        <v>13</v>
      </c>
      <c r="J99" s="12">
        <v>0</v>
      </c>
      <c r="K99" s="12">
        <v>0</v>
      </c>
      <c r="L99" s="12">
        <v>0</v>
      </c>
      <c r="M99" s="12">
        <v>9</v>
      </c>
      <c r="N99" s="12">
        <v>0</v>
      </c>
      <c r="O99" s="12">
        <v>4</v>
      </c>
      <c r="P99" s="2" t="s">
        <v>139</v>
      </c>
      <c r="Q99" s="165" t="s">
        <v>174</v>
      </c>
      <c r="R99" s="117"/>
      <c r="S99" s="117"/>
      <c r="T99" s="117"/>
      <c r="U99" s="129"/>
    </row>
    <row r="100" spans="1:21" s="16" customFormat="1" ht="12.75">
      <c r="A100" s="99">
        <v>6</v>
      </c>
      <c r="B100" s="100" t="s">
        <v>64</v>
      </c>
      <c r="C100" s="101"/>
      <c r="D100" s="101">
        <v>6</v>
      </c>
      <c r="E100" s="101"/>
      <c r="F100" s="12">
        <f t="shared" si="9"/>
        <v>5</v>
      </c>
      <c r="G100" s="101"/>
      <c r="H100" s="101">
        <v>5</v>
      </c>
      <c r="I100" s="101">
        <v>33</v>
      </c>
      <c r="J100" s="102">
        <v>0</v>
      </c>
      <c r="K100" s="102">
        <v>0</v>
      </c>
      <c r="L100" s="102">
        <v>0</v>
      </c>
      <c r="M100" s="102">
        <v>8</v>
      </c>
      <c r="N100" s="102">
        <v>4</v>
      </c>
      <c r="O100" s="102">
        <v>21</v>
      </c>
      <c r="P100" s="101" t="s">
        <v>130</v>
      </c>
      <c r="Q100" s="165" t="s">
        <v>174</v>
      </c>
      <c r="R100" s="117"/>
      <c r="S100" s="117"/>
      <c r="T100" s="117"/>
      <c r="U100" s="129"/>
    </row>
    <row r="101" spans="1:21" s="1" customFormat="1" ht="12.75">
      <c r="A101" s="80">
        <v>7</v>
      </c>
      <c r="B101" s="3" t="s">
        <v>149</v>
      </c>
      <c r="C101" s="12"/>
      <c r="D101" s="25"/>
      <c r="E101" s="12">
        <v>5</v>
      </c>
      <c r="F101" s="12">
        <f t="shared" si="9"/>
        <v>2</v>
      </c>
      <c r="G101" s="12">
        <v>2</v>
      </c>
      <c r="H101" s="12"/>
      <c r="I101" s="12">
        <v>12</v>
      </c>
      <c r="J101" s="12">
        <v>0</v>
      </c>
      <c r="K101" s="12">
        <v>12</v>
      </c>
      <c r="L101" s="12">
        <v>0</v>
      </c>
      <c r="M101" s="12">
        <v>0</v>
      </c>
      <c r="N101" s="12">
        <v>0</v>
      </c>
      <c r="O101" s="12">
        <v>0</v>
      </c>
      <c r="P101" s="2" t="s">
        <v>137</v>
      </c>
      <c r="Q101" s="133"/>
      <c r="R101" s="117"/>
      <c r="S101" s="117"/>
      <c r="T101" s="117"/>
      <c r="U101" s="129"/>
    </row>
    <row r="102" spans="1:21" s="1" customFormat="1" ht="12.75">
      <c r="A102" s="80">
        <v>8</v>
      </c>
      <c r="B102" s="3" t="s">
        <v>150</v>
      </c>
      <c r="C102" s="12"/>
      <c r="D102" s="25"/>
      <c r="E102" s="12">
        <v>6</v>
      </c>
      <c r="F102" s="12">
        <f t="shared" si="9"/>
        <v>6</v>
      </c>
      <c r="G102" s="12"/>
      <c r="H102" s="12">
        <v>6</v>
      </c>
      <c r="I102" s="12">
        <v>13</v>
      </c>
      <c r="J102" s="12">
        <v>0</v>
      </c>
      <c r="K102" s="12">
        <v>0</v>
      </c>
      <c r="L102" s="12">
        <v>0</v>
      </c>
      <c r="M102" s="12">
        <v>0</v>
      </c>
      <c r="N102" s="12">
        <v>13</v>
      </c>
      <c r="O102" s="12">
        <v>0</v>
      </c>
      <c r="P102" s="2" t="s">
        <v>137</v>
      </c>
      <c r="Q102" s="133"/>
      <c r="R102" s="117"/>
      <c r="S102" s="117"/>
      <c r="T102" s="117"/>
      <c r="U102" s="129"/>
    </row>
    <row r="103" spans="1:21" s="1" customFormat="1" ht="12.75">
      <c r="A103" s="80">
        <v>9</v>
      </c>
      <c r="B103" s="18" t="s">
        <v>50</v>
      </c>
      <c r="C103" s="12"/>
      <c r="D103" s="25">
        <v>5</v>
      </c>
      <c r="E103" s="12"/>
      <c r="F103" s="12">
        <v>2</v>
      </c>
      <c r="G103" s="12">
        <v>2</v>
      </c>
      <c r="H103" s="12"/>
      <c r="I103" s="12">
        <v>12</v>
      </c>
      <c r="J103" s="12">
        <v>3</v>
      </c>
      <c r="K103" s="12">
        <v>5</v>
      </c>
      <c r="L103" s="12">
        <v>4</v>
      </c>
      <c r="M103" s="12">
        <v>0</v>
      </c>
      <c r="N103" s="12">
        <v>0</v>
      </c>
      <c r="O103" s="12">
        <v>0</v>
      </c>
      <c r="P103" s="2" t="s">
        <v>130</v>
      </c>
      <c r="Q103" s="133" t="s">
        <v>174</v>
      </c>
      <c r="R103" s="117"/>
      <c r="S103" s="117"/>
      <c r="T103" s="117"/>
      <c r="U103" s="129"/>
    </row>
    <row r="104" spans="1:21" s="1" customFormat="1" ht="12.75">
      <c r="A104" s="80">
        <v>10</v>
      </c>
      <c r="B104" s="18" t="s">
        <v>20</v>
      </c>
      <c r="C104" s="25"/>
      <c r="D104" s="25">
        <v>5</v>
      </c>
      <c r="E104" s="25"/>
      <c r="F104" s="12">
        <v>2</v>
      </c>
      <c r="G104" s="25">
        <v>2</v>
      </c>
      <c r="H104" s="25"/>
      <c r="I104" s="25">
        <v>10</v>
      </c>
      <c r="J104" s="12">
        <v>3</v>
      </c>
      <c r="K104" s="12">
        <v>0</v>
      </c>
      <c r="L104" s="12">
        <v>7</v>
      </c>
      <c r="M104" s="12">
        <v>0</v>
      </c>
      <c r="N104" s="12">
        <v>0</v>
      </c>
      <c r="O104" s="12">
        <v>0</v>
      </c>
      <c r="P104" s="2" t="s">
        <v>130</v>
      </c>
      <c r="Q104" s="133" t="s">
        <v>174</v>
      </c>
      <c r="R104" s="117"/>
      <c r="S104" s="117"/>
      <c r="T104" s="117"/>
      <c r="U104" s="129"/>
    </row>
    <row r="105" spans="1:21" s="1" customFormat="1" ht="12.75">
      <c r="A105" s="80">
        <v>11</v>
      </c>
      <c r="B105" s="18" t="s">
        <v>42</v>
      </c>
      <c r="C105" s="12"/>
      <c r="D105" s="25">
        <v>5</v>
      </c>
      <c r="E105" s="12"/>
      <c r="F105" s="12">
        <v>1</v>
      </c>
      <c r="G105" s="12">
        <v>1</v>
      </c>
      <c r="H105" s="12"/>
      <c r="I105" s="12">
        <v>7</v>
      </c>
      <c r="J105" s="12">
        <v>7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2" t="s">
        <v>138</v>
      </c>
      <c r="Q105" s="133" t="s">
        <v>174</v>
      </c>
      <c r="R105" s="117"/>
      <c r="S105" s="117"/>
      <c r="T105" s="117"/>
      <c r="U105" s="129"/>
    </row>
    <row r="106" spans="1:21" s="1" customFormat="1" ht="12.75" customHeight="1">
      <c r="A106" s="38" t="s">
        <v>68</v>
      </c>
      <c r="B106" s="18" t="s">
        <v>54</v>
      </c>
      <c r="C106" s="12"/>
      <c r="D106" s="25">
        <v>5</v>
      </c>
      <c r="E106" s="12"/>
      <c r="F106" s="185">
        <v>1</v>
      </c>
      <c r="G106" s="185">
        <v>1</v>
      </c>
      <c r="H106" s="12"/>
      <c r="I106" s="12">
        <v>8</v>
      </c>
      <c r="J106" s="12">
        <v>8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82" t="s">
        <v>165</v>
      </c>
      <c r="Q106" s="181" t="s">
        <v>174</v>
      </c>
      <c r="R106" s="180"/>
      <c r="S106" s="180"/>
      <c r="T106" s="180"/>
      <c r="U106" s="179"/>
    </row>
    <row r="107" spans="1:21" s="1" customFormat="1" ht="12.75">
      <c r="A107" s="38" t="s">
        <v>69</v>
      </c>
      <c r="B107" s="18" t="s">
        <v>51</v>
      </c>
      <c r="C107" s="12"/>
      <c r="D107" s="12">
        <v>5</v>
      </c>
      <c r="E107" s="12"/>
      <c r="F107" s="186"/>
      <c r="G107" s="186"/>
      <c r="H107" s="12"/>
      <c r="I107" s="12">
        <v>8</v>
      </c>
      <c r="J107" s="19">
        <v>8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83"/>
      <c r="Q107" s="181"/>
      <c r="R107" s="180"/>
      <c r="S107" s="180"/>
      <c r="T107" s="180"/>
      <c r="U107" s="179"/>
    </row>
    <row r="108" spans="1:21" s="1" customFormat="1" ht="12.75" customHeight="1">
      <c r="A108" s="38" t="s">
        <v>70</v>
      </c>
      <c r="B108" s="104" t="s">
        <v>128</v>
      </c>
      <c r="C108" s="80">
        <v>5</v>
      </c>
      <c r="D108" s="87">
        <v>5</v>
      </c>
      <c r="E108" s="80"/>
      <c r="F108" s="185">
        <v>2</v>
      </c>
      <c r="G108" s="185">
        <v>2</v>
      </c>
      <c r="H108" s="80"/>
      <c r="I108" s="80">
        <v>13</v>
      </c>
      <c r="J108" s="80">
        <v>8</v>
      </c>
      <c r="K108" s="80">
        <v>5</v>
      </c>
      <c r="L108" s="80">
        <v>0</v>
      </c>
      <c r="M108" s="80">
        <v>0</v>
      </c>
      <c r="N108" s="80">
        <v>0</v>
      </c>
      <c r="O108" s="80">
        <v>0</v>
      </c>
      <c r="P108" s="216" t="s">
        <v>175</v>
      </c>
      <c r="Q108" s="181" t="s">
        <v>174</v>
      </c>
      <c r="R108" s="180"/>
      <c r="S108" s="180"/>
      <c r="T108" s="180"/>
      <c r="U108" s="179"/>
    </row>
    <row r="109" spans="1:21" ht="12.75">
      <c r="A109" s="38" t="s">
        <v>71</v>
      </c>
      <c r="B109" s="18" t="s">
        <v>43</v>
      </c>
      <c r="C109" s="80">
        <v>5</v>
      </c>
      <c r="D109" s="87">
        <v>5</v>
      </c>
      <c r="E109" s="80"/>
      <c r="F109" s="186"/>
      <c r="G109" s="186"/>
      <c r="H109" s="80"/>
      <c r="I109" s="80">
        <v>13</v>
      </c>
      <c r="J109" s="97">
        <v>8</v>
      </c>
      <c r="K109" s="97">
        <v>5</v>
      </c>
      <c r="L109" s="97">
        <v>0</v>
      </c>
      <c r="M109" s="97">
        <v>0</v>
      </c>
      <c r="N109" s="97">
        <v>0</v>
      </c>
      <c r="O109" s="97">
        <v>0</v>
      </c>
      <c r="P109" s="183"/>
      <c r="Q109" s="181"/>
      <c r="R109" s="180"/>
      <c r="S109" s="180"/>
      <c r="T109" s="180"/>
      <c r="U109" s="179"/>
    </row>
    <row r="110" spans="1:21" s="1" customFormat="1" ht="12.75" customHeight="1">
      <c r="A110" s="38">
        <v>14</v>
      </c>
      <c r="B110" s="3" t="s">
        <v>160</v>
      </c>
      <c r="C110" s="12">
        <v>6</v>
      </c>
      <c r="D110" s="12">
        <v>6</v>
      </c>
      <c r="E110" s="12"/>
      <c r="F110" s="147">
        <v>1</v>
      </c>
      <c r="G110" s="12"/>
      <c r="H110" s="147">
        <v>1</v>
      </c>
      <c r="I110" s="12">
        <v>12</v>
      </c>
      <c r="J110" s="12">
        <v>0</v>
      </c>
      <c r="K110" s="12">
        <v>0</v>
      </c>
      <c r="L110" s="12">
        <v>0</v>
      </c>
      <c r="M110" s="12">
        <v>7</v>
      </c>
      <c r="N110" s="12">
        <v>5</v>
      </c>
      <c r="O110" s="12">
        <v>0</v>
      </c>
      <c r="P110" s="148" t="s">
        <v>138</v>
      </c>
      <c r="Q110" s="170" t="s">
        <v>174</v>
      </c>
      <c r="R110" s="117"/>
      <c r="S110" s="117"/>
      <c r="T110" s="117"/>
      <c r="U110" s="129"/>
    </row>
    <row r="111" spans="1:21" s="1" customFormat="1" ht="12.75" customHeight="1">
      <c r="A111" s="38" t="s">
        <v>151</v>
      </c>
      <c r="B111" s="61" t="s">
        <v>47</v>
      </c>
      <c r="C111" s="87"/>
      <c r="D111" s="87">
        <v>6</v>
      </c>
      <c r="E111" s="87"/>
      <c r="F111" s="185">
        <v>1</v>
      </c>
      <c r="G111" s="87"/>
      <c r="H111" s="185">
        <v>1</v>
      </c>
      <c r="I111" s="87">
        <v>10</v>
      </c>
      <c r="J111" s="80">
        <v>0</v>
      </c>
      <c r="K111" s="80">
        <v>0</v>
      </c>
      <c r="L111" s="80">
        <v>0</v>
      </c>
      <c r="M111" s="80">
        <v>10</v>
      </c>
      <c r="N111" s="80">
        <v>0</v>
      </c>
      <c r="O111" s="80">
        <v>0</v>
      </c>
      <c r="P111" s="182" t="s">
        <v>166</v>
      </c>
      <c r="Q111" s="181" t="s">
        <v>174</v>
      </c>
      <c r="R111" s="180"/>
      <c r="S111" s="180"/>
      <c r="T111" s="218"/>
      <c r="U111" s="179"/>
    </row>
    <row r="112" spans="1:21" s="1" customFormat="1" ht="12.75" customHeight="1">
      <c r="A112" s="38" t="s">
        <v>152</v>
      </c>
      <c r="B112" s="61" t="s">
        <v>67</v>
      </c>
      <c r="C112" s="80"/>
      <c r="D112" s="80">
        <v>6</v>
      </c>
      <c r="E112" s="80"/>
      <c r="F112" s="186"/>
      <c r="G112" s="80"/>
      <c r="H112" s="186"/>
      <c r="I112" s="80">
        <v>10</v>
      </c>
      <c r="J112" s="97">
        <v>0</v>
      </c>
      <c r="K112" s="97">
        <v>0</v>
      </c>
      <c r="L112" s="97">
        <v>0</v>
      </c>
      <c r="M112" s="97">
        <v>10</v>
      </c>
      <c r="N112" s="97">
        <v>0</v>
      </c>
      <c r="O112" s="97">
        <v>0</v>
      </c>
      <c r="P112" s="183"/>
      <c r="Q112" s="181"/>
      <c r="R112" s="180"/>
      <c r="S112" s="180"/>
      <c r="T112" s="218"/>
      <c r="U112" s="179"/>
    </row>
    <row r="113" spans="1:21" s="1" customFormat="1" ht="12.75">
      <c r="A113" s="3"/>
      <c r="B113" s="86" t="s">
        <v>57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132"/>
      <c r="R113" s="128"/>
      <c r="S113" s="128"/>
      <c r="T113" s="146"/>
      <c r="U113" s="132"/>
    </row>
    <row r="114" spans="1:21" s="1" customFormat="1" ht="12.75">
      <c r="A114" s="3">
        <v>16</v>
      </c>
      <c r="B114" s="3" t="s">
        <v>95</v>
      </c>
      <c r="C114" s="48">
        <v>5</v>
      </c>
      <c r="D114" s="48">
        <v>5</v>
      </c>
      <c r="E114" s="48"/>
      <c r="F114" s="80">
        <f>G114+H114</f>
        <v>3</v>
      </c>
      <c r="G114" s="48">
        <v>3</v>
      </c>
      <c r="H114" s="48"/>
      <c r="I114" s="48">
        <v>20</v>
      </c>
      <c r="J114" s="48">
        <v>10</v>
      </c>
      <c r="K114" s="48">
        <v>10</v>
      </c>
      <c r="L114" s="48">
        <v>0</v>
      </c>
      <c r="M114" s="48">
        <v>0</v>
      </c>
      <c r="N114" s="48">
        <v>0</v>
      </c>
      <c r="O114" s="48">
        <v>0</v>
      </c>
      <c r="P114" s="2" t="s">
        <v>132</v>
      </c>
      <c r="Q114" s="171" t="s">
        <v>174</v>
      </c>
      <c r="R114" s="126"/>
      <c r="S114" s="126"/>
      <c r="T114" s="6"/>
      <c r="U114" s="132"/>
    </row>
    <row r="115" spans="1:21" s="1" customFormat="1" ht="12.75">
      <c r="A115" s="3">
        <v>17</v>
      </c>
      <c r="B115" s="3" t="s">
        <v>96</v>
      </c>
      <c r="C115" s="48">
        <v>5</v>
      </c>
      <c r="D115" s="48">
        <v>5</v>
      </c>
      <c r="E115" s="48"/>
      <c r="F115" s="80">
        <f>G115+H115</f>
        <v>2</v>
      </c>
      <c r="G115" s="48">
        <v>2</v>
      </c>
      <c r="H115" s="48"/>
      <c r="I115" s="48">
        <v>19</v>
      </c>
      <c r="J115" s="48">
        <v>10</v>
      </c>
      <c r="K115" s="48">
        <v>9</v>
      </c>
      <c r="L115" s="48">
        <v>0</v>
      </c>
      <c r="M115" s="48">
        <v>0</v>
      </c>
      <c r="N115" s="48">
        <v>0</v>
      </c>
      <c r="O115" s="48">
        <v>0</v>
      </c>
      <c r="P115" s="2" t="s">
        <v>177</v>
      </c>
      <c r="Q115" s="171" t="s">
        <v>174</v>
      </c>
      <c r="R115" s="126"/>
      <c r="S115" s="126"/>
      <c r="T115" s="6"/>
      <c r="U115" s="132"/>
    </row>
    <row r="116" spans="1:21" s="1" customFormat="1" ht="25.5">
      <c r="A116" s="38">
        <v>18</v>
      </c>
      <c r="B116" s="154" t="s">
        <v>191</v>
      </c>
      <c r="C116" s="82"/>
      <c r="D116" s="82">
        <v>5</v>
      </c>
      <c r="E116" s="82"/>
      <c r="F116" s="80">
        <f>G116+H116</f>
        <v>3</v>
      </c>
      <c r="G116" s="82">
        <v>3</v>
      </c>
      <c r="H116" s="82"/>
      <c r="I116" s="82">
        <v>18</v>
      </c>
      <c r="J116" s="82">
        <v>8</v>
      </c>
      <c r="K116" s="82">
        <v>10</v>
      </c>
      <c r="L116" s="82">
        <v>0</v>
      </c>
      <c r="M116" s="82">
        <v>0</v>
      </c>
      <c r="N116" s="82">
        <v>0</v>
      </c>
      <c r="O116" s="82">
        <v>0</v>
      </c>
      <c r="P116" s="38" t="s">
        <v>132</v>
      </c>
      <c r="Q116" s="171" t="s">
        <v>174</v>
      </c>
      <c r="R116" s="126"/>
      <c r="S116" s="126"/>
      <c r="T116" s="146"/>
      <c r="U116" s="132"/>
    </row>
    <row r="117" spans="1:21" s="81" customFormat="1" ht="24.75" customHeight="1">
      <c r="A117" s="78">
        <v>19</v>
      </c>
      <c r="B117" s="154" t="s">
        <v>183</v>
      </c>
      <c r="C117" s="82"/>
      <c r="D117" s="82">
        <v>6</v>
      </c>
      <c r="E117" s="82"/>
      <c r="F117" s="80">
        <f>G117+H117</f>
        <v>5</v>
      </c>
      <c r="G117" s="82"/>
      <c r="H117" s="82">
        <v>5</v>
      </c>
      <c r="I117" s="82">
        <v>18</v>
      </c>
      <c r="J117" s="82">
        <v>0</v>
      </c>
      <c r="K117" s="82">
        <v>0</v>
      </c>
      <c r="L117" s="82">
        <v>0</v>
      </c>
      <c r="M117" s="82">
        <v>10</v>
      </c>
      <c r="N117" s="82">
        <v>8</v>
      </c>
      <c r="O117" s="82">
        <v>0</v>
      </c>
      <c r="P117" s="38" t="s">
        <v>132</v>
      </c>
      <c r="Q117" s="171" t="s">
        <v>174</v>
      </c>
      <c r="R117" s="126"/>
      <c r="S117" s="126"/>
      <c r="T117" s="146"/>
      <c r="U117" s="132"/>
    </row>
    <row r="118" spans="1:21" s="1" customFormat="1" ht="12.75" customHeight="1">
      <c r="A118" s="78">
        <v>20</v>
      </c>
      <c r="B118" s="154" t="s">
        <v>184</v>
      </c>
      <c r="C118" s="48"/>
      <c r="D118" s="82">
        <v>6</v>
      </c>
      <c r="E118" s="82"/>
      <c r="F118" s="80">
        <f>G118+H118</f>
        <v>4</v>
      </c>
      <c r="G118" s="82"/>
      <c r="H118" s="82">
        <v>4</v>
      </c>
      <c r="I118" s="82">
        <v>14</v>
      </c>
      <c r="J118" s="82">
        <v>0</v>
      </c>
      <c r="K118" s="82">
        <v>0</v>
      </c>
      <c r="L118" s="82">
        <v>0</v>
      </c>
      <c r="M118" s="82">
        <v>6</v>
      </c>
      <c r="N118" s="82">
        <v>8</v>
      </c>
      <c r="O118" s="82">
        <v>0</v>
      </c>
      <c r="P118" s="80" t="s">
        <v>132</v>
      </c>
      <c r="Q118" s="171" t="s">
        <v>174</v>
      </c>
      <c r="R118" s="126"/>
      <c r="S118" s="126"/>
      <c r="T118" s="146"/>
      <c r="U118" s="132"/>
    </row>
    <row r="119" spans="1:21" s="9" customFormat="1" ht="12.75">
      <c r="A119" s="7"/>
      <c r="B119" s="7" t="s">
        <v>74</v>
      </c>
      <c r="C119" s="8">
        <v>6</v>
      </c>
      <c r="D119" s="7"/>
      <c r="E119" s="7"/>
      <c r="F119" s="8">
        <f>SUM(F95:F118)</f>
        <v>60</v>
      </c>
      <c r="G119" s="8">
        <f>SUM(G95:G118)</f>
        <v>30</v>
      </c>
      <c r="H119" s="8">
        <f>SUM(H95:H118)</f>
        <v>30</v>
      </c>
      <c r="I119" s="8">
        <f aca="true" t="shared" si="10" ref="I119:O119">SUM(I95:I118)-I107-I109-I112</f>
        <v>332</v>
      </c>
      <c r="J119" s="8">
        <f t="shared" si="10"/>
        <v>93</v>
      </c>
      <c r="K119" s="8">
        <f t="shared" si="10"/>
        <v>90</v>
      </c>
      <c r="L119" s="8">
        <f t="shared" si="10"/>
        <v>11</v>
      </c>
      <c r="M119" s="8">
        <f t="shared" si="10"/>
        <v>62</v>
      </c>
      <c r="N119" s="8">
        <f t="shared" si="10"/>
        <v>51</v>
      </c>
      <c r="O119" s="8">
        <f t="shared" si="10"/>
        <v>25</v>
      </c>
      <c r="P119" s="7"/>
      <c r="Q119" s="173"/>
      <c r="R119" s="122"/>
      <c r="S119" s="122"/>
      <c r="T119" s="159"/>
      <c r="U119" s="135"/>
    </row>
    <row r="120" spans="2:21" s="11" customFormat="1" ht="12.75">
      <c r="B120" s="11" t="s">
        <v>76</v>
      </c>
      <c r="C120" s="45"/>
      <c r="J120" s="217">
        <f>SUM(J119:L119)</f>
        <v>194</v>
      </c>
      <c r="K120" s="217"/>
      <c r="L120" s="217"/>
      <c r="M120" s="217">
        <f>SUM(M119:O119)</f>
        <v>138</v>
      </c>
      <c r="N120" s="217"/>
      <c r="O120" s="217"/>
      <c r="P120" s="10"/>
      <c r="Q120" s="174"/>
      <c r="R120" s="123"/>
      <c r="S120" s="123"/>
      <c r="T120" s="160"/>
      <c r="U120" s="141"/>
    </row>
    <row r="121" spans="1:21" s="9" customFormat="1" ht="12.75">
      <c r="A121" s="7"/>
      <c r="B121" s="7" t="s">
        <v>75</v>
      </c>
      <c r="C121" s="8">
        <v>6</v>
      </c>
      <c r="D121" s="7"/>
      <c r="E121" s="7"/>
      <c r="F121" s="8">
        <f>SUM(F95:F118)</f>
        <v>60</v>
      </c>
      <c r="G121" s="8">
        <f>SUM(G95:G118)</f>
        <v>30</v>
      </c>
      <c r="H121" s="8">
        <f>SUM(H95:H118)</f>
        <v>30</v>
      </c>
      <c r="I121" s="8">
        <f aca="true" t="shared" si="11" ref="I121:O121">SUM(I95:I118)-I106-I108-I111</f>
        <v>332</v>
      </c>
      <c r="J121" s="8">
        <f t="shared" si="11"/>
        <v>93</v>
      </c>
      <c r="K121" s="8">
        <f t="shared" si="11"/>
        <v>90</v>
      </c>
      <c r="L121" s="8">
        <f t="shared" si="11"/>
        <v>11</v>
      </c>
      <c r="M121" s="8">
        <f t="shared" si="11"/>
        <v>62</v>
      </c>
      <c r="N121" s="8">
        <f t="shared" si="11"/>
        <v>51</v>
      </c>
      <c r="O121" s="8">
        <f t="shared" si="11"/>
        <v>25</v>
      </c>
      <c r="P121" s="7"/>
      <c r="Q121" s="173"/>
      <c r="R121" s="122"/>
      <c r="S121" s="122"/>
      <c r="T121" s="122"/>
      <c r="U121" s="135"/>
    </row>
    <row r="122" spans="2:21" s="11" customFormat="1" ht="12.75">
      <c r="B122" s="11" t="s">
        <v>77</v>
      </c>
      <c r="J122" s="217">
        <f>SUM(J121:L121)</f>
        <v>194</v>
      </c>
      <c r="K122" s="217"/>
      <c r="L122" s="217"/>
      <c r="M122" s="217">
        <f>SUM(M121:O121)</f>
        <v>138</v>
      </c>
      <c r="N122" s="217"/>
      <c r="O122" s="217"/>
      <c r="P122" s="10"/>
      <c r="Q122" s="174"/>
      <c r="R122" s="123"/>
      <c r="S122" s="123"/>
      <c r="T122" s="123"/>
      <c r="U122" s="141"/>
    </row>
    <row r="123" spans="10:21" s="11" customFormat="1" ht="12.75">
      <c r="J123" s="30"/>
      <c r="K123" s="30"/>
      <c r="L123" s="30"/>
      <c r="M123" s="30"/>
      <c r="N123" s="30"/>
      <c r="O123" s="30"/>
      <c r="P123" s="10"/>
      <c r="Q123" s="174"/>
      <c r="R123" s="123"/>
      <c r="S123" s="123"/>
      <c r="T123" s="123"/>
      <c r="U123" s="141"/>
    </row>
    <row r="124" spans="2:20" ht="12.75">
      <c r="B124" s="57" t="s">
        <v>108</v>
      </c>
      <c r="F124">
        <f>SUM(F95:F112)</f>
        <v>43</v>
      </c>
      <c r="G124">
        <f>SUM(G95:G112)</f>
        <v>22</v>
      </c>
      <c r="H124">
        <f>SUM(H95:H112)</f>
        <v>21</v>
      </c>
      <c r="I124" s="20"/>
      <c r="Q124" s="175"/>
      <c r="R124" s="124"/>
      <c r="S124" s="124"/>
      <c r="T124" s="124"/>
    </row>
    <row r="125" spans="1:20" ht="12.75">
      <c r="A125" s="1"/>
      <c r="B125" s="57" t="s">
        <v>109</v>
      </c>
      <c r="F125">
        <f>SUM(F114:F118)</f>
        <v>17</v>
      </c>
      <c r="G125">
        <f>SUM(G114:G118)</f>
        <v>8</v>
      </c>
      <c r="H125">
        <f>SUM(H114:H118)</f>
        <v>9</v>
      </c>
      <c r="N125" s="33"/>
      <c r="O125" s="6"/>
      <c r="P125" s="5"/>
      <c r="Q125" s="175"/>
      <c r="R125" s="124"/>
      <c r="S125" s="124"/>
      <c r="T125" s="124"/>
    </row>
    <row r="126" spans="1:20" ht="12.75">
      <c r="A126" s="1"/>
      <c r="B126" s="1"/>
      <c r="C126" s="56"/>
      <c r="D126" s="56"/>
      <c r="E126" s="56"/>
      <c r="F126" s="9"/>
      <c r="G126" s="9"/>
      <c r="H126" s="9"/>
      <c r="I126" s="34"/>
      <c r="J126" s="34"/>
      <c r="K126" s="33"/>
      <c r="L126" s="33"/>
      <c r="M126" s="33"/>
      <c r="N126" s="33"/>
      <c r="O126" s="6"/>
      <c r="P126" s="5"/>
      <c r="Q126" s="175"/>
      <c r="R126" s="124"/>
      <c r="S126" s="124"/>
      <c r="T126" s="124"/>
    </row>
    <row r="127" spans="2:5" ht="12.75">
      <c r="B127" s="209"/>
      <c r="C127" s="210"/>
      <c r="D127" s="210"/>
      <c r="E127" s="210"/>
    </row>
    <row r="128" spans="2:21" s="105" customFormat="1" ht="12.75">
      <c r="B128" s="106" t="s">
        <v>129</v>
      </c>
      <c r="F128" s="105">
        <f aca="true" t="shared" si="12" ref="F128:O128">+F100</f>
        <v>5</v>
      </c>
      <c r="G128" s="105">
        <f t="shared" si="12"/>
        <v>0</v>
      </c>
      <c r="H128" s="105">
        <f t="shared" si="12"/>
        <v>5</v>
      </c>
      <c r="I128" s="105">
        <f t="shared" si="12"/>
        <v>33</v>
      </c>
      <c r="J128" s="105">
        <f t="shared" si="12"/>
        <v>0</v>
      </c>
      <c r="K128" s="105">
        <f t="shared" si="12"/>
        <v>0</v>
      </c>
      <c r="L128" s="105">
        <f t="shared" si="12"/>
        <v>0</v>
      </c>
      <c r="M128" s="105">
        <f t="shared" si="12"/>
        <v>8</v>
      </c>
      <c r="N128" s="105">
        <f t="shared" si="12"/>
        <v>4</v>
      </c>
      <c r="O128" s="105">
        <f t="shared" si="12"/>
        <v>21</v>
      </c>
      <c r="Q128" s="176"/>
      <c r="U128" s="142"/>
    </row>
    <row r="129" spans="2:21" s="17" customFormat="1" ht="25.5">
      <c r="B129" s="150" t="s">
        <v>173</v>
      </c>
      <c r="C129" s="15"/>
      <c r="D129" s="15"/>
      <c r="E129" s="15"/>
      <c r="F129" s="151">
        <f>+SUM(F95:F100)+SUM(F103:F105)+F106+F108+F110+F111+SUM(F114:F118)</f>
        <v>52</v>
      </c>
      <c r="G129" s="151">
        <f aca="true" t="shared" si="13" ref="G129:O129">+SUM(G95:G100)+SUM(G103:G105)+G106+G108+G110+G111+SUM(G114:G118)</f>
        <v>28</v>
      </c>
      <c r="H129" s="151">
        <f t="shared" si="13"/>
        <v>24</v>
      </c>
      <c r="I129" s="151">
        <f t="shared" si="13"/>
        <v>307</v>
      </c>
      <c r="J129" s="151">
        <f t="shared" si="13"/>
        <v>93</v>
      </c>
      <c r="K129" s="151">
        <f t="shared" si="13"/>
        <v>78</v>
      </c>
      <c r="L129" s="151">
        <f t="shared" si="13"/>
        <v>11</v>
      </c>
      <c r="M129" s="151">
        <f t="shared" si="13"/>
        <v>62</v>
      </c>
      <c r="N129" s="151">
        <f t="shared" si="13"/>
        <v>38</v>
      </c>
      <c r="O129" s="151">
        <f t="shared" si="13"/>
        <v>25</v>
      </c>
      <c r="Q129" s="167"/>
      <c r="U129" s="137"/>
    </row>
    <row r="131" spans="1:9" ht="12.75">
      <c r="A131" s="64"/>
      <c r="B131" s="65" t="s">
        <v>97</v>
      </c>
      <c r="C131" s="9"/>
      <c r="D131" s="9"/>
      <c r="E131" s="9"/>
      <c r="F131" s="9">
        <f>F132+F133</f>
        <v>180</v>
      </c>
      <c r="G131" s="9"/>
      <c r="H131" s="9"/>
      <c r="I131" s="1"/>
    </row>
    <row r="132" spans="1:9" ht="12.75">
      <c r="A132" s="64"/>
      <c r="B132" s="55" t="s">
        <v>110</v>
      </c>
      <c r="C132" s="9"/>
      <c r="D132" s="9"/>
      <c r="E132" s="9"/>
      <c r="F132" s="9">
        <f>F29+F76+F124</f>
        <v>145</v>
      </c>
      <c r="G132" s="9"/>
      <c r="H132" s="9"/>
      <c r="I132" s="1"/>
    </row>
    <row r="133" spans="1:9" ht="12.75">
      <c r="A133" s="64"/>
      <c r="B133" s="55" t="s">
        <v>111</v>
      </c>
      <c r="C133" s="9"/>
      <c r="D133" s="9"/>
      <c r="E133" s="9"/>
      <c r="F133" s="9">
        <f>F77+F125</f>
        <v>35</v>
      </c>
      <c r="G133" s="9"/>
      <c r="H133" s="9"/>
      <c r="I133" s="1"/>
    </row>
    <row r="134" spans="1:9" ht="12.75">
      <c r="A134" s="64"/>
      <c r="B134" s="55"/>
      <c r="C134" s="9"/>
      <c r="D134" s="9"/>
      <c r="E134" s="9"/>
      <c r="F134" s="9"/>
      <c r="G134" s="9"/>
      <c r="H134" s="9"/>
      <c r="I134" s="1"/>
    </row>
    <row r="135" spans="1:9" ht="12.75">
      <c r="A135" s="64"/>
      <c r="B135" s="55"/>
      <c r="C135" s="9"/>
      <c r="D135" s="9"/>
      <c r="E135" s="9"/>
      <c r="F135" s="9"/>
      <c r="G135" s="9"/>
      <c r="H135" s="9"/>
      <c r="I135" s="1"/>
    </row>
    <row r="136" ht="12.75">
      <c r="F136" s="42" t="s">
        <v>48</v>
      </c>
    </row>
    <row r="137" spans="2:21" s="23" customFormat="1" ht="12.75">
      <c r="B137" s="89" t="s">
        <v>119</v>
      </c>
      <c r="C137" s="88"/>
      <c r="D137" s="88"/>
      <c r="E137" s="88"/>
      <c r="F137" s="88">
        <f aca="true" t="shared" si="14" ref="F137:O137">+F33+F80</f>
        <v>55</v>
      </c>
      <c r="G137" s="88">
        <f t="shared" si="14"/>
        <v>38</v>
      </c>
      <c r="H137" s="88">
        <f t="shared" si="14"/>
        <v>17</v>
      </c>
      <c r="I137" s="88">
        <f t="shared" si="14"/>
        <v>317</v>
      </c>
      <c r="J137" s="88">
        <f t="shared" si="14"/>
        <v>111</v>
      </c>
      <c r="K137" s="88">
        <f t="shared" si="14"/>
        <v>100</v>
      </c>
      <c r="L137" s="88">
        <f t="shared" si="14"/>
        <v>13</v>
      </c>
      <c r="M137" s="88">
        <f t="shared" si="14"/>
        <v>80</v>
      </c>
      <c r="N137" s="88">
        <f t="shared" si="14"/>
        <v>13</v>
      </c>
      <c r="O137" s="88">
        <f t="shared" si="14"/>
        <v>0</v>
      </c>
      <c r="P137"/>
      <c r="Q137" s="166"/>
      <c r="U137" s="136"/>
    </row>
    <row r="138" spans="2:21" s="17" customFormat="1" ht="12.75">
      <c r="B138" s="106" t="s">
        <v>129</v>
      </c>
      <c r="C138" s="105"/>
      <c r="D138" s="105"/>
      <c r="E138" s="105"/>
      <c r="F138" s="105">
        <f>+F128</f>
        <v>5</v>
      </c>
      <c r="G138" s="105">
        <f aca="true" t="shared" si="15" ref="G138:O138">+G128</f>
        <v>0</v>
      </c>
      <c r="H138" s="105">
        <f t="shared" si="15"/>
        <v>5</v>
      </c>
      <c r="I138" s="105">
        <f t="shared" si="15"/>
        <v>33</v>
      </c>
      <c r="J138" s="105">
        <f t="shared" si="15"/>
        <v>0</v>
      </c>
      <c r="K138" s="105">
        <f t="shared" si="15"/>
        <v>0</v>
      </c>
      <c r="L138" s="105">
        <f t="shared" si="15"/>
        <v>0</v>
      </c>
      <c r="M138" s="105">
        <f t="shared" si="15"/>
        <v>8</v>
      </c>
      <c r="N138" s="105">
        <f t="shared" si="15"/>
        <v>4</v>
      </c>
      <c r="O138" s="105">
        <f t="shared" si="15"/>
        <v>21</v>
      </c>
      <c r="Q138" s="167"/>
      <c r="U138" s="137"/>
    </row>
    <row r="139" spans="16:21" s="24" customFormat="1" ht="12.75">
      <c r="P139"/>
      <c r="Q139" s="168"/>
      <c r="U139" s="138"/>
    </row>
    <row r="140" spans="2:21" s="24" customFormat="1" ht="25.5">
      <c r="B140" s="150" t="s">
        <v>173</v>
      </c>
      <c r="C140" s="15"/>
      <c r="D140" s="15"/>
      <c r="E140" s="15"/>
      <c r="F140" s="151">
        <f aca="true" t="shared" si="16" ref="F140:O140">F34+F81+F129</f>
        <v>133</v>
      </c>
      <c r="G140" s="151">
        <f t="shared" si="16"/>
        <v>70</v>
      </c>
      <c r="H140" s="151">
        <f t="shared" si="16"/>
        <v>63</v>
      </c>
      <c r="I140" s="151">
        <f t="shared" si="16"/>
        <v>754</v>
      </c>
      <c r="J140" s="151">
        <f t="shared" si="16"/>
        <v>214</v>
      </c>
      <c r="K140" s="151">
        <f t="shared" si="16"/>
        <v>194</v>
      </c>
      <c r="L140" s="151">
        <f t="shared" si="16"/>
        <v>24</v>
      </c>
      <c r="M140" s="151">
        <f t="shared" si="16"/>
        <v>174</v>
      </c>
      <c r="N140" s="151">
        <f t="shared" si="16"/>
        <v>106</v>
      </c>
      <c r="O140" s="151">
        <f t="shared" si="16"/>
        <v>42</v>
      </c>
      <c r="Q140" s="168"/>
      <c r="U140" s="138"/>
    </row>
    <row r="141" spans="17:21" s="24" customFormat="1" ht="12.75">
      <c r="Q141" s="168"/>
      <c r="U141" s="138"/>
    </row>
    <row r="142" spans="1:15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2.75">
      <c r="A143" s="28"/>
      <c r="B143" s="29"/>
      <c r="C143" s="28"/>
      <c r="D143" s="28"/>
      <c r="E143" s="28"/>
      <c r="F143" s="28"/>
      <c r="G143" s="28"/>
      <c r="H143" s="28"/>
      <c r="I143" s="28"/>
      <c r="J143" s="28"/>
      <c r="K143" s="28"/>
      <c r="L143" s="11"/>
      <c r="M143" s="11"/>
      <c r="N143" s="11"/>
      <c r="O143" s="11"/>
    </row>
    <row r="144" spans="1:15" ht="12.75">
      <c r="A144" s="28"/>
      <c r="B144" s="29"/>
      <c r="C144" s="28"/>
      <c r="D144" s="28"/>
      <c r="E144" s="28"/>
      <c r="F144" s="28"/>
      <c r="G144" s="28"/>
      <c r="H144" s="28"/>
      <c r="I144" s="28"/>
      <c r="J144" s="28"/>
      <c r="K144" s="28"/>
      <c r="L144" s="11"/>
      <c r="M144" s="11"/>
      <c r="N144" s="11"/>
      <c r="O144" s="11"/>
    </row>
    <row r="145" spans="1:15" ht="12.75">
      <c r="A145" s="28"/>
      <c r="B145" s="29"/>
      <c r="C145" s="28"/>
      <c r="D145" s="28"/>
      <c r="E145" s="28"/>
      <c r="F145" s="28"/>
      <c r="G145" s="28"/>
      <c r="H145" s="28"/>
      <c r="I145" s="28"/>
      <c r="J145" s="28"/>
      <c r="K145" s="28"/>
      <c r="L145" s="11"/>
      <c r="M145" s="11"/>
      <c r="N145" s="11"/>
      <c r="O145" s="11"/>
    </row>
    <row r="146" spans="2:10" ht="25.5">
      <c r="B146" s="152" t="s">
        <v>185</v>
      </c>
      <c r="C146" s="15"/>
      <c r="D146" s="15"/>
      <c r="E146" s="15"/>
      <c r="F146" s="15"/>
      <c r="G146" s="15"/>
      <c r="H146" s="15"/>
      <c r="I146" s="15"/>
      <c r="J146" s="15"/>
    </row>
    <row r="147" spans="2:10" ht="12.75">
      <c r="B147" s="15"/>
      <c r="C147" s="40" t="s">
        <v>55</v>
      </c>
      <c r="D147" s="40" t="s">
        <v>28</v>
      </c>
      <c r="E147" s="40" t="s">
        <v>65</v>
      </c>
      <c r="F147" s="40" t="s">
        <v>28</v>
      </c>
      <c r="G147" s="40"/>
      <c r="H147" s="40"/>
      <c r="I147" s="40" t="s">
        <v>66</v>
      </c>
      <c r="J147" s="40" t="s">
        <v>28</v>
      </c>
    </row>
    <row r="148" spans="2:10" ht="12.75">
      <c r="B148" s="40" t="s">
        <v>58</v>
      </c>
      <c r="C148" s="15">
        <f>+E148+I148</f>
        <v>493</v>
      </c>
      <c r="D148" s="43">
        <f>+C148/C$151</f>
        <v>0.4857142857142857</v>
      </c>
      <c r="E148" s="15">
        <f>SUM(J$12:J$25)+SUM(M$12:M$25)+SUM(J$47:J$60)+SUM(M$47:M$60)+SUM(J$95:J$106)+SUM(M$95:M$106)+J$62+M$62+J$108+J$110+J$111+M$108+M$110+M$111</f>
        <v>406</v>
      </c>
      <c r="F148" s="43">
        <f>+E148/E$151</f>
        <v>0.48333333333333334</v>
      </c>
      <c r="G148" s="43"/>
      <c r="H148" s="43"/>
      <c r="I148" s="44">
        <f>+SUM(J$65:J$70)+SUM(M$65:M$70)+SUM(J$114:J$118)+SUM(M$114:M$118)</f>
        <v>87</v>
      </c>
      <c r="J148" s="43">
        <f>+I148/I$151</f>
        <v>0.49714285714285716</v>
      </c>
    </row>
    <row r="149" spans="2:10" ht="12.75">
      <c r="B149" s="40" t="s">
        <v>59</v>
      </c>
      <c r="C149" s="15">
        <f>+E149+I149</f>
        <v>431</v>
      </c>
      <c r="D149" s="43">
        <f>+C149/C$151</f>
        <v>0.4246305418719212</v>
      </c>
      <c r="E149" s="44">
        <f>SUM(K$12:K$25)+SUM(N$12:N$25)+SUM(K$47:K$60)+SUM(N$47:N$60)+SUM(K$95:K$106)+SUM(N$95:N$106)+K$62+N$62+K$108+K$110+K$111+N$108+N$110+N$111</f>
        <v>343</v>
      </c>
      <c r="F149" s="43">
        <f>+E149/E$151</f>
        <v>0.4083333333333333</v>
      </c>
      <c r="G149" s="43"/>
      <c r="H149" s="43"/>
      <c r="I149" s="44">
        <f>+SUM(K$65:K$70)+SUM(N$65:N$70)+SUM(K$114:K$118)+SUM(N$114:N$118)</f>
        <v>88</v>
      </c>
      <c r="J149" s="43">
        <f>+I149/I$151</f>
        <v>0.5028571428571429</v>
      </c>
    </row>
    <row r="150" spans="2:10" ht="12.75">
      <c r="B150" s="40" t="s">
        <v>60</v>
      </c>
      <c r="C150" s="15">
        <f>+E150+I150</f>
        <v>91</v>
      </c>
      <c r="D150" s="43">
        <f>+C150/C$151</f>
        <v>0.0896551724137931</v>
      </c>
      <c r="E150" s="44">
        <f>SUM(L$12:L$25)+SUM(O$12:O$25)+SUM(L$47:L$60)+SUM(O$47:O$60)+SUM(L$95:L$106)+SUM(O$95:O$106)+L$62+O$62+L$108+L$110+L$111+O$108+O$110+O$111</f>
        <v>91</v>
      </c>
      <c r="F150" s="43">
        <f>+E150/E$151</f>
        <v>0.10833333333333334</v>
      </c>
      <c r="G150" s="43"/>
      <c r="H150" s="43"/>
      <c r="I150" s="44">
        <f>+SUM(L$65:L$70)+SUM(O$65:O$70)+SUM(L$114:L$118)+SUM(O$114:O$118)</f>
        <v>0</v>
      </c>
      <c r="J150" s="43">
        <f>+I150/I$151</f>
        <v>0</v>
      </c>
    </row>
    <row r="151" spans="2:10" ht="12.75">
      <c r="B151" s="40" t="s">
        <v>55</v>
      </c>
      <c r="C151" s="15">
        <f>+E151+I151</f>
        <v>1015</v>
      </c>
      <c r="D151" s="43">
        <f>+C151/C$151</f>
        <v>1</v>
      </c>
      <c r="E151" s="15">
        <f>SUM(E148:E150)</f>
        <v>840</v>
      </c>
      <c r="F151" s="43">
        <f>+E151/E$151</f>
        <v>1</v>
      </c>
      <c r="G151" s="43"/>
      <c r="H151" s="43"/>
      <c r="I151" s="15">
        <f>SUM(I148:I150)</f>
        <v>175</v>
      </c>
      <c r="J151" s="43">
        <f>+I151/I$151</f>
        <v>1</v>
      </c>
    </row>
    <row r="152" spans="2:10" ht="25.5">
      <c r="B152" s="152" t="s">
        <v>186</v>
      </c>
      <c r="C152" s="15"/>
      <c r="D152" s="15"/>
      <c r="E152" s="15"/>
      <c r="F152" s="15"/>
      <c r="G152" s="15"/>
      <c r="H152" s="15"/>
      <c r="I152" s="15"/>
      <c r="J152" s="15"/>
    </row>
    <row r="153" spans="2:10" ht="12.75">
      <c r="B153" s="15"/>
      <c r="C153" s="40" t="s">
        <v>55</v>
      </c>
      <c r="D153" s="40" t="s">
        <v>28</v>
      </c>
      <c r="E153" s="40" t="s">
        <v>65</v>
      </c>
      <c r="F153" s="40" t="s">
        <v>28</v>
      </c>
      <c r="G153" s="40"/>
      <c r="H153" s="40"/>
      <c r="I153" s="40" t="s">
        <v>66</v>
      </c>
      <c r="J153" s="40" t="s">
        <v>28</v>
      </c>
    </row>
    <row r="154" spans="2:10" ht="12.75">
      <c r="B154" s="40" t="s">
        <v>58</v>
      </c>
      <c r="C154" s="15">
        <f>+E154+I154</f>
        <v>493</v>
      </c>
      <c r="D154" s="43">
        <f>+C154/C$151</f>
        <v>0.4857142857142857</v>
      </c>
      <c r="E154" s="44">
        <f>SUM(J$12:J$25)+SUM(M$12:M$25)+SUM(J$47:J$60)+SUM(M$47:M$60)+SUM(J$95:J$106)+SUM(M$95:M$106)+J$62+M$62+J$108+J$110+J$111++M$108+M$110+M$111</f>
        <v>406</v>
      </c>
      <c r="F154" s="43">
        <f>+E154/E$151</f>
        <v>0.48333333333333334</v>
      </c>
      <c r="G154" s="43"/>
      <c r="H154" s="43"/>
      <c r="I154" s="44">
        <f>+SUM(J$65:J$70)+SUM(M$65:M$70)+SUM(J$114:J$118)+SUM(M$114:M$118)</f>
        <v>87</v>
      </c>
      <c r="J154" s="43">
        <f>+I154/I$151</f>
        <v>0.49714285714285716</v>
      </c>
    </row>
    <row r="155" spans="2:10" ht="12.75">
      <c r="B155" s="40" t="s">
        <v>59</v>
      </c>
      <c r="C155" s="15">
        <f>+E155+I155</f>
        <v>431</v>
      </c>
      <c r="D155" s="43">
        <f>+C155/C$151</f>
        <v>0.4246305418719212</v>
      </c>
      <c r="E155" s="44">
        <f>SUM(K$12:K$25)+SUM(N$12:N$25)+SUM(K$47:K$60)+SUM(N$47:N$60)+SUM(K$95:K$106)+SUM(N$95:N$106)+K$62+N$62+K$108+K$110+K$111+N$108+N$110+N$111</f>
        <v>343</v>
      </c>
      <c r="F155" s="43">
        <f>+E155/E$151</f>
        <v>0.4083333333333333</v>
      </c>
      <c r="G155" s="43"/>
      <c r="H155" s="43"/>
      <c r="I155" s="44">
        <f>+SUM(K$65:K$70)+SUM(N$65:N$70)+SUM(K$114:K$118)+SUM(N$114:N$118)</f>
        <v>88</v>
      </c>
      <c r="J155" s="43">
        <f>+I155/I$151</f>
        <v>0.5028571428571429</v>
      </c>
    </row>
    <row r="156" spans="2:10" ht="12.75">
      <c r="B156" s="40" t="s">
        <v>60</v>
      </c>
      <c r="C156" s="15">
        <f>+E156+I156</f>
        <v>91</v>
      </c>
      <c r="D156" s="43">
        <f>+C156/C$151</f>
        <v>0.0896551724137931</v>
      </c>
      <c r="E156" s="44">
        <f>SUM(L$12:L$25)+SUM(O$12:O$25)+SUM(L$47:L$60)+SUM(O$47:O$60)+SUM(L$95:L$106)+SUM(O$95:O$106)+L$62+O$62+L$108+L$110+L$111+O$108+O$110+O$111</f>
        <v>91</v>
      </c>
      <c r="F156" s="43">
        <f>+E156/E$151</f>
        <v>0.10833333333333334</v>
      </c>
      <c r="G156" s="43"/>
      <c r="H156" s="43"/>
      <c r="I156" s="44">
        <f>+SUM(L$65:L$70)+SUM(O$65:O$70)+SUM(L$114:L$118)+SUM(O$114:O$118)</f>
        <v>0</v>
      </c>
      <c r="J156" s="43">
        <f>+I156/I$151</f>
        <v>0</v>
      </c>
    </row>
    <row r="157" spans="2:10" ht="12.75">
      <c r="B157" s="40" t="s">
        <v>55</v>
      </c>
      <c r="C157" s="15">
        <f>+E157+I157</f>
        <v>1015</v>
      </c>
      <c r="D157" s="43">
        <f>+C157/C$151</f>
        <v>1</v>
      </c>
      <c r="E157" s="15">
        <f>SUM(E154:E156)</f>
        <v>840</v>
      </c>
      <c r="F157" s="43">
        <f>+E157/E$151</f>
        <v>1</v>
      </c>
      <c r="G157" s="43"/>
      <c r="H157" s="43"/>
      <c r="I157" s="15">
        <f>SUM(I154:I156)</f>
        <v>175</v>
      </c>
      <c r="J157" s="43">
        <f>+I157/I$151</f>
        <v>1</v>
      </c>
    </row>
    <row r="158" spans="2:10" ht="25.5">
      <c r="B158" s="152" t="s">
        <v>187</v>
      </c>
      <c r="C158" s="15"/>
      <c r="D158" s="15"/>
      <c r="E158" s="15"/>
      <c r="F158" s="15"/>
      <c r="G158" s="15"/>
      <c r="H158" s="15"/>
      <c r="I158" s="15"/>
      <c r="J158" s="15"/>
    </row>
    <row r="159" spans="2:10" ht="12.75">
      <c r="B159" s="15"/>
      <c r="C159" s="40" t="s">
        <v>55</v>
      </c>
      <c r="D159" s="40" t="s">
        <v>28</v>
      </c>
      <c r="E159" s="40" t="s">
        <v>65</v>
      </c>
      <c r="F159" s="40" t="s">
        <v>28</v>
      </c>
      <c r="G159" s="40"/>
      <c r="H159" s="40"/>
      <c r="I159" s="40" t="s">
        <v>66</v>
      </c>
      <c r="J159" s="40" t="s">
        <v>28</v>
      </c>
    </row>
    <row r="160" spans="2:10" ht="12.75">
      <c r="B160" s="40" t="s">
        <v>58</v>
      </c>
      <c r="C160" s="15">
        <f>+E160+I160</f>
        <v>488</v>
      </c>
      <c r="D160" s="43">
        <f>+C160/C$151</f>
        <v>0.4807881773399015</v>
      </c>
      <c r="E160" s="44">
        <f>SUM(J$12:J$25)+SUM(M$12:M$25)+SUM(J$47:J$59)+SUM(M$47:M$59)+SUM(J$95:J$106)+SUM(M$95:M$106)+J$61+J$63+M$61+M$63+J$108+J$110+J$111+M$108+M$110+M$111</f>
        <v>401</v>
      </c>
      <c r="F160" s="43">
        <f>+E160/E$151</f>
        <v>0.4773809523809524</v>
      </c>
      <c r="G160" s="43"/>
      <c r="H160" s="43"/>
      <c r="I160" s="44">
        <f>+SUM(J$65:J$70)+SUM(M$65:M$70)+SUM(J$114:J$118)+SUM(M$114:M$118)</f>
        <v>87</v>
      </c>
      <c r="J160" s="43">
        <f>+I160/I$151</f>
        <v>0.49714285714285716</v>
      </c>
    </row>
    <row r="161" spans="2:10" ht="12.75">
      <c r="B161" s="40" t="s">
        <v>59</v>
      </c>
      <c r="C161" s="15">
        <f>+E161+I161</f>
        <v>436</v>
      </c>
      <c r="D161" s="43">
        <f>+C161/C$151</f>
        <v>0.4295566502463054</v>
      </c>
      <c r="E161" s="44">
        <f>SUM(K$12:K$25)+SUM(N$12:N$25)+SUM(K$47:K$59)+SUM(N$47:N$59)+SUM(K$95:K$106)+SUM(N$95:N$106)+K$61+K$63+N$61+N$63+K$108+K$110+K$111+N$108+N$110+N$111</f>
        <v>348</v>
      </c>
      <c r="F161" s="43">
        <f>+E161/E$151</f>
        <v>0.4142857142857143</v>
      </c>
      <c r="G161" s="43"/>
      <c r="H161" s="43"/>
      <c r="I161" s="44">
        <f>+SUM(K$65:K$70)+SUM(N$65:N$70)+SUM(K$114:K$118)+SUM(N$114:N$118)</f>
        <v>88</v>
      </c>
      <c r="J161" s="43">
        <f>+I161/I$151</f>
        <v>0.5028571428571429</v>
      </c>
    </row>
    <row r="162" spans="2:10" ht="12.75">
      <c r="B162" s="40" t="s">
        <v>60</v>
      </c>
      <c r="C162" s="15">
        <f>+E162+I162</f>
        <v>91</v>
      </c>
      <c r="D162" s="43">
        <f>+C162/C$151</f>
        <v>0.0896551724137931</v>
      </c>
      <c r="E162" s="44">
        <f>SUM(L$12:L$25)+SUM(O$12:O$25)+SUM(L$47:L$59)+SUM(O$47:O$59)+SUM(L$95:L$106)+SUM(O$95:O$106)+L$61+L$63+O$61+O$63+L$108+L$110+L$111+O$108+O$110+O$111</f>
        <v>91</v>
      </c>
      <c r="F162" s="43">
        <f>+E162/E$151</f>
        <v>0.10833333333333334</v>
      </c>
      <c r="G162" s="43"/>
      <c r="H162" s="43"/>
      <c r="I162" s="44">
        <f>+SUM(L$65:L$70)+SUM(O$65:O$70)+SUM(L$114:L$118)+SUM(O$114:O$118)</f>
        <v>0</v>
      </c>
      <c r="J162" s="43">
        <f>+I162/I$151</f>
        <v>0</v>
      </c>
    </row>
    <row r="163" spans="2:10" ht="12.75">
      <c r="B163" s="40" t="s">
        <v>55</v>
      </c>
      <c r="C163" s="15">
        <f>+E163+I163</f>
        <v>1015</v>
      </c>
      <c r="D163" s="43">
        <f>+C163/C$151</f>
        <v>1</v>
      </c>
      <c r="E163" s="15">
        <f>SUM(E160:E162)</f>
        <v>840</v>
      </c>
      <c r="F163" s="43">
        <f>+E163/E$151</f>
        <v>1</v>
      </c>
      <c r="G163" s="43"/>
      <c r="H163" s="43"/>
      <c r="I163" s="15">
        <f>SUM(I160:I162)</f>
        <v>175</v>
      </c>
      <c r="J163" s="43">
        <f>+I163/I$151</f>
        <v>1</v>
      </c>
    </row>
    <row r="164" spans="2:10" ht="25.5">
      <c r="B164" s="152" t="s">
        <v>188</v>
      </c>
      <c r="C164" s="15"/>
      <c r="D164" s="15"/>
      <c r="E164" s="15"/>
      <c r="F164" s="15"/>
      <c r="G164" s="15"/>
      <c r="H164" s="15"/>
      <c r="I164" s="15"/>
      <c r="J164" s="15"/>
    </row>
    <row r="165" spans="2:10" ht="12.75">
      <c r="B165" s="15"/>
      <c r="C165" s="40" t="s">
        <v>55</v>
      </c>
      <c r="D165" s="40" t="s">
        <v>28</v>
      </c>
      <c r="E165" s="40" t="s">
        <v>65</v>
      </c>
      <c r="F165" s="40" t="s">
        <v>28</v>
      </c>
      <c r="G165" s="40"/>
      <c r="H165" s="40"/>
      <c r="I165" s="40" t="s">
        <v>66</v>
      </c>
      <c r="J165" s="40" t="s">
        <v>28</v>
      </c>
    </row>
    <row r="166" spans="2:10" ht="12.75">
      <c r="B166" s="40" t="s">
        <v>58</v>
      </c>
      <c r="C166" s="15">
        <f>+E166+I166</f>
        <v>488</v>
      </c>
      <c r="D166" s="43">
        <f>+C166/C$151</f>
        <v>0.4807881773399015</v>
      </c>
      <c r="E166" s="44">
        <f>SUM(J$12:J$25)+SUM(M$12:M$25)+SUM(J$47:J$59)+SUM(M$47:M$59)+SUM(J$95:J$105)+SUM(M$95:M$105)+J$61+J$63+M$61+M$63+J$107+J$109+J$110+J$112+M$107+M$109+M$110+M$112</f>
        <v>401</v>
      </c>
      <c r="F166" s="43">
        <f>+E166/E$151</f>
        <v>0.4773809523809524</v>
      </c>
      <c r="G166" s="43"/>
      <c r="H166" s="43"/>
      <c r="I166" s="44">
        <f>+SUM(J$65:J$70)+SUM(M$65:M$70)+SUM(J$114:J$118)+SUM(M$114:M$118)</f>
        <v>87</v>
      </c>
      <c r="J166" s="43">
        <f>+I166/I$151</f>
        <v>0.49714285714285716</v>
      </c>
    </row>
    <row r="167" spans="2:10" ht="12.75">
      <c r="B167" s="40" t="s">
        <v>59</v>
      </c>
      <c r="C167" s="15">
        <f>+E167+I167</f>
        <v>436</v>
      </c>
      <c r="D167" s="43">
        <f>+C167/C$151</f>
        <v>0.4295566502463054</v>
      </c>
      <c r="E167" s="44">
        <f>SUM(K$12:K$25)+SUM(N$12:N$25)+SUM(K$47:K$59)+SUM(N$47:N$59)+SUM(K$95:K$105)+SUM(N$95:N$105)+K$61+K$63+N$61+N$63+K$107+K$109+K$110+K$112+N$107+N$109+N$110+N$112</f>
        <v>348</v>
      </c>
      <c r="F167" s="43">
        <f>+E167/E$151</f>
        <v>0.4142857142857143</v>
      </c>
      <c r="G167" s="43"/>
      <c r="H167" s="43"/>
      <c r="I167" s="44">
        <f>+SUM(K$65:K$70)+SUM(N$65:N$70)+SUM(K$114:K$118)+SUM(N$114:N$118)</f>
        <v>88</v>
      </c>
      <c r="J167" s="43">
        <f>+I167/I$151</f>
        <v>0.5028571428571429</v>
      </c>
    </row>
    <row r="168" spans="2:10" ht="12.75">
      <c r="B168" s="40" t="s">
        <v>60</v>
      </c>
      <c r="C168" s="15">
        <f>+E168+I168</f>
        <v>91</v>
      </c>
      <c r="D168" s="43">
        <f>+C168/C$151</f>
        <v>0.0896551724137931</v>
      </c>
      <c r="E168" s="44">
        <f>SUM(L$12:L$25)+SUM(O$12:O$25)+SUM(L$47:L$59)+SUM(O$47:O$59)+SUM(L$95:L$105)+SUM(O$95:O$105)+L$61+L$63+O$61+O$63+L$107+L$109+L$110+L$112+O$107+O$109+O$110+O$112</f>
        <v>91</v>
      </c>
      <c r="F168" s="43">
        <f>+E168/E$151</f>
        <v>0.10833333333333334</v>
      </c>
      <c r="G168" s="43"/>
      <c r="H168" s="43"/>
      <c r="I168" s="44">
        <f>+SUM(L$65:L$70)+SUM(O$65:O$70)+SUM(L$114:L$118)+SUM(O$114:O$118)</f>
        <v>0</v>
      </c>
      <c r="J168" s="43">
        <f>+I168/I$151</f>
        <v>0</v>
      </c>
    </row>
    <row r="169" spans="2:10" ht="12.75">
      <c r="B169" s="40" t="s">
        <v>55</v>
      </c>
      <c r="C169" s="15">
        <f>+E169+I169</f>
        <v>1015</v>
      </c>
      <c r="D169" s="43">
        <f>+C169/C$151</f>
        <v>1</v>
      </c>
      <c r="E169" s="15">
        <f>SUM(E166:E168)</f>
        <v>840</v>
      </c>
      <c r="F169" s="43">
        <f>+E169/E$151</f>
        <v>1</v>
      </c>
      <c r="G169" s="43"/>
      <c r="H169" s="43"/>
      <c r="I169" s="15">
        <f>SUM(I166:I168)</f>
        <v>175</v>
      </c>
      <c r="J169" s="43">
        <f>+I169/I$151</f>
        <v>1</v>
      </c>
    </row>
    <row r="170" spans="2:10" ht="25.5">
      <c r="B170" s="153" t="s">
        <v>189</v>
      </c>
      <c r="C170" s="11"/>
      <c r="D170" s="11"/>
      <c r="E170" s="11"/>
      <c r="F170" s="11"/>
      <c r="G170" s="11"/>
      <c r="H170" s="11"/>
      <c r="I170" s="11"/>
      <c r="J170" s="11"/>
    </row>
    <row r="171" spans="2:10" ht="12.75">
      <c r="B171" s="11"/>
      <c r="C171" s="30" t="s">
        <v>55</v>
      </c>
      <c r="D171" s="30" t="s">
        <v>28</v>
      </c>
      <c r="E171" s="30" t="s">
        <v>65</v>
      </c>
      <c r="F171" s="30" t="s">
        <v>28</v>
      </c>
      <c r="G171" s="30"/>
      <c r="H171" s="30"/>
      <c r="I171" s="30" t="s">
        <v>66</v>
      </c>
      <c r="J171" s="30" t="s">
        <v>28</v>
      </c>
    </row>
    <row r="172" spans="2:10" ht="12.75">
      <c r="B172" s="30" t="s">
        <v>58</v>
      </c>
      <c r="C172" s="11">
        <f>+E172+I172</f>
        <v>490.5</v>
      </c>
      <c r="D172" s="32">
        <f>+C172/C$151</f>
        <v>0.4832512315270936</v>
      </c>
      <c r="E172" s="11">
        <f>+(E148+E154+E160+E166)/4</f>
        <v>403.5</v>
      </c>
      <c r="F172" s="32">
        <f>+E172/E$151</f>
        <v>0.48035714285714287</v>
      </c>
      <c r="G172" s="32"/>
      <c r="H172" s="32"/>
      <c r="I172" s="11">
        <f>+(I148+I154+I160+I166)/4</f>
        <v>87</v>
      </c>
      <c r="J172" s="32">
        <f>+I172/I$151</f>
        <v>0.49714285714285716</v>
      </c>
    </row>
    <row r="173" spans="2:10" ht="12.75">
      <c r="B173" s="30" t="s">
        <v>59</v>
      </c>
      <c r="C173" s="11">
        <f>+E173+I173</f>
        <v>433.5</v>
      </c>
      <c r="D173" s="32">
        <f>+C173/C$151</f>
        <v>0.4270935960591133</v>
      </c>
      <c r="E173" s="11">
        <f>+(E149+E155+E161+E167)/4</f>
        <v>345.5</v>
      </c>
      <c r="F173" s="32">
        <f>+E173/E$151</f>
        <v>0.4113095238095238</v>
      </c>
      <c r="G173" s="32"/>
      <c r="H173" s="32"/>
      <c r="I173" s="11">
        <f>+(I149+I155+I161+I167)/4</f>
        <v>88</v>
      </c>
      <c r="J173" s="32">
        <f>+I173/I$151</f>
        <v>0.5028571428571429</v>
      </c>
    </row>
    <row r="174" spans="2:10" ht="12.75">
      <c r="B174" s="30" t="s">
        <v>60</v>
      </c>
      <c r="C174" s="11">
        <f>+E174+I174</f>
        <v>91</v>
      </c>
      <c r="D174" s="32">
        <f>+C174/C$151</f>
        <v>0.0896551724137931</v>
      </c>
      <c r="E174" s="11">
        <f>+(E150+E156+E162+E168)/4</f>
        <v>91</v>
      </c>
      <c r="F174" s="32">
        <f>+E174/E$151</f>
        <v>0.10833333333333334</v>
      </c>
      <c r="G174" s="32"/>
      <c r="H174" s="32"/>
      <c r="I174" s="11">
        <f>+(I150+I156+I162+I168)/4</f>
        <v>0</v>
      </c>
      <c r="J174" s="32">
        <f>+I174/I$151</f>
        <v>0</v>
      </c>
    </row>
    <row r="175" spans="2:10" ht="12.75">
      <c r="B175" s="30" t="s">
        <v>55</v>
      </c>
      <c r="C175" s="11">
        <f>+E175+I175</f>
        <v>1015</v>
      </c>
      <c r="D175" s="32">
        <f>+C175/C$151</f>
        <v>1</v>
      </c>
      <c r="E175" s="11">
        <f>+SUM(E172:E174)</f>
        <v>840</v>
      </c>
      <c r="F175" s="32">
        <f>+E175/E$151</f>
        <v>1</v>
      </c>
      <c r="G175" s="32"/>
      <c r="H175" s="32"/>
      <c r="I175" s="11">
        <f>+SUM(I172:I174)</f>
        <v>175</v>
      </c>
      <c r="J175" s="32">
        <f>+I175/I$151</f>
        <v>1</v>
      </c>
    </row>
    <row r="177" spans="1:4" ht="12.75">
      <c r="A177" s="1"/>
      <c r="C177" s="41"/>
      <c r="D177" s="41"/>
    </row>
    <row r="178" spans="1:4" ht="12.75">
      <c r="A178" s="1"/>
      <c r="C178" s="41" t="s">
        <v>48</v>
      </c>
      <c r="D178" s="41" t="s">
        <v>28</v>
      </c>
    </row>
    <row r="179" spans="2:4" ht="12.75">
      <c r="B179" s="9" t="s">
        <v>78</v>
      </c>
      <c r="C179" s="66">
        <f>+SUM(C180:C184)</f>
        <v>62</v>
      </c>
      <c r="D179" s="67">
        <f>(C179/180)*100</f>
        <v>34.44444444444444</v>
      </c>
    </row>
    <row r="180" spans="2:4" ht="12.75">
      <c r="B180" s="70" t="s">
        <v>61</v>
      </c>
      <c r="C180" s="15">
        <v>8</v>
      </c>
      <c r="D180" s="11"/>
    </row>
    <row r="181" spans="2:4" ht="12.75">
      <c r="B181" s="72" t="s">
        <v>153</v>
      </c>
      <c r="C181" s="15">
        <v>10</v>
      </c>
      <c r="D181" s="11"/>
    </row>
    <row r="182" spans="2:4" ht="12.75">
      <c r="B182" s="70" t="s">
        <v>112</v>
      </c>
      <c r="C182" s="15">
        <v>7</v>
      </c>
      <c r="D182" s="11"/>
    </row>
    <row r="183" spans="2:4" ht="12.75">
      <c r="B183" s="72" t="s">
        <v>120</v>
      </c>
      <c r="C183" s="15">
        <v>35</v>
      </c>
      <c r="D183" s="11"/>
    </row>
    <row r="184" spans="2:3" ht="12.75">
      <c r="B184" s="70" t="s">
        <v>17</v>
      </c>
      <c r="C184" s="15">
        <v>2</v>
      </c>
    </row>
    <row r="186" ht="28.5">
      <c r="B186" s="73" t="s">
        <v>121</v>
      </c>
    </row>
    <row r="187" spans="1:3" ht="30">
      <c r="A187" s="74"/>
      <c r="B187" s="75" t="s">
        <v>122</v>
      </c>
      <c r="C187" s="42">
        <v>44</v>
      </c>
    </row>
    <row r="188" spans="1:3" ht="15">
      <c r="A188" s="74"/>
      <c r="B188" s="77" t="s">
        <v>123</v>
      </c>
      <c r="C188" s="76">
        <v>55</v>
      </c>
    </row>
    <row r="189" spans="1:3" ht="30">
      <c r="A189" s="74"/>
      <c r="B189" s="77" t="s">
        <v>169</v>
      </c>
      <c r="C189" s="76">
        <v>5</v>
      </c>
    </row>
    <row r="190" spans="1:3" ht="75">
      <c r="A190" s="74"/>
      <c r="B190" s="77" t="s">
        <v>124</v>
      </c>
      <c r="C190" s="76">
        <v>0</v>
      </c>
    </row>
    <row r="191" spans="2:3" ht="15">
      <c r="B191" s="77" t="s">
        <v>170</v>
      </c>
      <c r="C191" s="42">
        <v>5</v>
      </c>
    </row>
    <row r="192" spans="2:3" ht="15">
      <c r="B192" s="77" t="s">
        <v>171</v>
      </c>
      <c r="C192" s="76">
        <v>8</v>
      </c>
    </row>
    <row r="193" spans="2:3" ht="15">
      <c r="B193" s="77" t="s">
        <v>172</v>
      </c>
      <c r="C193" s="76">
        <v>1</v>
      </c>
    </row>
  </sheetData>
  <sheetProtection/>
  <mergeCells count="95">
    <mergeCell ref="R106:R107"/>
    <mergeCell ref="T111:T112"/>
    <mergeCell ref="T106:T107"/>
    <mergeCell ref="Q108:Q109"/>
    <mergeCell ref="R108:R109"/>
    <mergeCell ref="S108:S109"/>
    <mergeCell ref="T108:T109"/>
    <mergeCell ref="S106:S107"/>
    <mergeCell ref="Q106:Q107"/>
    <mergeCell ref="T60:T61"/>
    <mergeCell ref="Q62:Q63"/>
    <mergeCell ref="T62:T63"/>
    <mergeCell ref="H62:H63"/>
    <mergeCell ref="Q60:Q61"/>
    <mergeCell ref="J27:L27"/>
    <mergeCell ref="M27:O27"/>
    <mergeCell ref="I44:O44"/>
    <mergeCell ref="I45:I46"/>
    <mergeCell ref="J45:L45"/>
    <mergeCell ref="A92:A94"/>
    <mergeCell ref="B92:B94"/>
    <mergeCell ref="C92:E92"/>
    <mergeCell ref="I92:O92"/>
    <mergeCell ref="I93:I94"/>
    <mergeCell ref="B127:E127"/>
    <mergeCell ref="H111:H112"/>
    <mergeCell ref="E93:E94"/>
    <mergeCell ref="J122:L122"/>
    <mergeCell ref="M122:O122"/>
    <mergeCell ref="M120:O120"/>
    <mergeCell ref="J120:L120"/>
    <mergeCell ref="Q111:Q112"/>
    <mergeCell ref="P111:P112"/>
    <mergeCell ref="B79:E79"/>
    <mergeCell ref="F111:F112"/>
    <mergeCell ref="G108:G109"/>
    <mergeCell ref="M93:O93"/>
    <mergeCell ref="F108:F109"/>
    <mergeCell ref="G106:G107"/>
    <mergeCell ref="F106:F107"/>
    <mergeCell ref="C93:C94"/>
    <mergeCell ref="F92:H92"/>
    <mergeCell ref="D93:D94"/>
    <mergeCell ref="A44:A46"/>
    <mergeCell ref="B44:B46"/>
    <mergeCell ref="C44:E44"/>
    <mergeCell ref="F44:H44"/>
    <mergeCell ref="F45:F46"/>
    <mergeCell ref="H45:H46"/>
    <mergeCell ref="M45:O45"/>
    <mergeCell ref="E45:E46"/>
    <mergeCell ref="A9:A11"/>
    <mergeCell ref="B9:B11"/>
    <mergeCell ref="C9:E9"/>
    <mergeCell ref="I9:O9"/>
    <mergeCell ref="D45:D46"/>
    <mergeCell ref="C45:C46"/>
    <mergeCell ref="E10:E11"/>
    <mergeCell ref="D10:D11"/>
    <mergeCell ref="P9:P11"/>
    <mergeCell ref="F10:F11"/>
    <mergeCell ref="J10:L10"/>
    <mergeCell ref="M10:O10"/>
    <mergeCell ref="I10:I11"/>
    <mergeCell ref="H10:H11"/>
    <mergeCell ref="C10:C11"/>
    <mergeCell ref="G10:G11"/>
    <mergeCell ref="G45:G46"/>
    <mergeCell ref="F9:H9"/>
    <mergeCell ref="F62:F63"/>
    <mergeCell ref="H93:H94"/>
    <mergeCell ref="G93:G94"/>
    <mergeCell ref="F60:F61"/>
    <mergeCell ref="G60:G61"/>
    <mergeCell ref="F93:F94"/>
    <mergeCell ref="I72:K72"/>
    <mergeCell ref="P60:P61"/>
    <mergeCell ref="P62:P63"/>
    <mergeCell ref="P106:P107"/>
    <mergeCell ref="P108:P109"/>
    <mergeCell ref="L72:N72"/>
    <mergeCell ref="P92:P94"/>
    <mergeCell ref="J93:L93"/>
    <mergeCell ref="I74:K74"/>
    <mergeCell ref="L74:N74"/>
    <mergeCell ref="U106:U107"/>
    <mergeCell ref="U60:U61"/>
    <mergeCell ref="U62:U63"/>
    <mergeCell ref="U108:U109"/>
    <mergeCell ref="U111:U112"/>
    <mergeCell ref="P44:P46"/>
    <mergeCell ref="S111:S112"/>
    <mergeCell ref="R111:R112"/>
    <mergeCell ref="R60:R61"/>
    <mergeCell ref="S60:S6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70" r:id="rId1"/>
  <rowBreaks count="3" manualBreakCount="3">
    <brk id="36" max="255" man="1"/>
    <brk id="84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J.Łojek</cp:lastModifiedBy>
  <cp:lastPrinted>2015-06-10T08:43:54Z</cp:lastPrinted>
  <dcterms:created xsi:type="dcterms:W3CDTF">2009-03-13T14:33:04Z</dcterms:created>
  <dcterms:modified xsi:type="dcterms:W3CDTF">2015-06-10T08:43:58Z</dcterms:modified>
  <cp:category/>
  <cp:version/>
  <cp:contentType/>
  <cp:contentStatus/>
</cp:coreProperties>
</file>